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095" yWindow="120" windowWidth="15375" windowHeight="9795" tabRatio="841" activeTab="1"/>
  </bookViews>
  <sheets>
    <sheet name="INFO" sheetId="1" r:id="rId1"/>
    <sheet name="BDI 1" sheetId="2" r:id="rId2"/>
    <sheet name="ORÇ" sheetId="4" r:id="rId3"/>
    <sheet name="MEM CALCULO" sheetId="8" r:id="rId4"/>
    <sheet name="CRONO FIS-FINANC" sheetId="17" r:id="rId5"/>
    <sheet name="CRONO DESEMBOLSO" sheetId="7" state="hidden" r:id="rId6"/>
    <sheet name="Usina CBUQ" sheetId="16" state="hidden" r:id="rId7"/>
    <sheet name="Bota-fora" sheetId="13" state="hidden" r:id="rId8"/>
    <sheet name="Mapa BF" sheetId="14" state="hidden" r:id="rId9"/>
    <sheet name="COTAÇÃO" sheetId="10" state="hidden" r:id="rId10"/>
    <sheet name="COMPOSIÇÕES" sheetId="11" state="hidden" r:id="rId11"/>
    <sheet name="QCI" sheetId="12" state="hidden" r:id="rId12"/>
    <sheet name="MEM CALCULO ORÇAFASCIO" sheetId="18" state="hidden" r:id="rId13"/>
  </sheets>
  <definedNames>
    <definedName name="_xlnm.Print_Area" localSheetId="1">'BDI 1'!$B$1:$K$51</definedName>
    <definedName name="_xlnm.Print_Area" localSheetId="7">'Bota-fora'!$A$1:$K$54</definedName>
    <definedName name="_xlnm.Print_Area" localSheetId="10">COMPOSIÇÕES!$A$1:$G$31</definedName>
    <definedName name="_xlnm.Print_Area" localSheetId="9">COTAÇÃO!$A$1:$F$50</definedName>
    <definedName name="_xlnm.Print_Area" localSheetId="4">'CRONO FIS-FINANC'!$A$2:$G$36</definedName>
    <definedName name="_xlnm.Print_Area" localSheetId="0">INFO!$A$1:$B$40</definedName>
    <definedName name="_xlnm.Print_Area" localSheetId="8">'Mapa BF'!$A$1:$K$55</definedName>
    <definedName name="_xlnm.Print_Area" localSheetId="3">'MEM CALCULO'!$B$1:$Q$598</definedName>
    <definedName name="_xlnm.Print_Area" localSheetId="2">ORÇ!$B$1:$K$152</definedName>
    <definedName name="_xlnm.Print_Area" localSheetId="11">QCI!$A$3:$M$25</definedName>
    <definedName name="_xlnm.Print_Area" localSheetId="6">'Usina CBUQ'!$A$1:$K$43</definedName>
    <definedName name="execução">INFO!$D$22:$D$23</definedName>
    <definedName name="previdenciário">INFO!$E$22:$E$23</definedName>
    <definedName name="Print_Area" localSheetId="1">'BDI 1'!$B$3:$K$51</definedName>
    <definedName name="Print_Area" localSheetId="10">COMPOSIÇÕES!$A$2:$G$31</definedName>
    <definedName name="Print_Area" localSheetId="9">COTAÇÃO!$A$2:$F$50</definedName>
    <definedName name="Print_Area" localSheetId="5">'CRONO DESEMBOLSO'!$A$1:$K$40</definedName>
    <definedName name="Print_Area" localSheetId="0">INFO!$A$1:$B$40</definedName>
    <definedName name="Print_Area" localSheetId="2">ORÇ!$B$1:$L$26</definedName>
    <definedName name="Print_Titles" localSheetId="2">ORÇ!$1:$3</definedName>
    <definedName name="tipoobra">'BDI 1'!$N$39:$N$45</definedName>
    <definedName name="TipoOrçamento">"BASE"</definedName>
    <definedName name="_xlnm.Print_Titles" localSheetId="2">ORÇ!$1:$3</definedName>
  </definedNames>
  <calcPr calcId="124519"/>
</workbook>
</file>

<file path=xl/calcChain.xml><?xml version="1.0" encoding="utf-8"?>
<calcChain xmlns="http://schemas.openxmlformats.org/spreadsheetml/2006/main">
  <c r="F451" i="8"/>
  <c r="E451"/>
  <c r="D451"/>
  <c r="C451"/>
  <c r="B451"/>
  <c r="Q453"/>
  <c r="Q455" s="1"/>
  <c r="F276"/>
  <c r="E276"/>
  <c r="D276"/>
  <c r="C276"/>
  <c r="B276"/>
  <c r="B4" i="17" l="1"/>
  <c r="E4" i="4"/>
  <c r="G6" i="17"/>
  <c r="D18" i="8"/>
  <c r="C18"/>
  <c r="B7" i="17"/>
  <c r="B6"/>
  <c r="F7"/>
  <c r="F6"/>
  <c r="F5"/>
  <c r="B5"/>
  <c r="C6" i="4"/>
  <c r="Q464" i="8"/>
  <c r="Q347"/>
  <c r="K597"/>
  <c r="K596"/>
  <c r="G5" i="4"/>
  <c r="G6"/>
  <c r="G7"/>
  <c r="G6" i="8"/>
  <c r="K6" i="4"/>
  <c r="C7"/>
  <c r="C5"/>
  <c r="Q565" i="8"/>
  <c r="Q555"/>
  <c r="Q550"/>
  <c r="Q560"/>
  <c r="Q545"/>
  <c r="Q540"/>
  <c r="Q535"/>
  <c r="Q530"/>
  <c r="Q525"/>
  <c r="Q520"/>
  <c r="Q515"/>
  <c r="Q510"/>
  <c r="Q505"/>
  <c r="Q495"/>
  <c r="Q497" s="1"/>
  <c r="K575" s="1"/>
  <c r="Q500"/>
  <c r="M479"/>
  <c r="M474"/>
  <c r="Q469"/>
  <c r="Q459"/>
  <c r="Q448"/>
  <c r="F446"/>
  <c r="E446"/>
  <c r="D446"/>
  <c r="C446"/>
  <c r="B446"/>
  <c r="M428"/>
  <c r="Q423"/>
  <c r="Q411"/>
  <c r="Q395"/>
  <c r="Q394"/>
  <c r="Q388"/>
  <c r="Q387"/>
  <c r="M372"/>
  <c r="Q372" s="1"/>
  <c r="Q367"/>
  <c r="M367"/>
  <c r="K367"/>
  <c r="M362"/>
  <c r="M357"/>
  <c r="Q357" s="1"/>
  <c r="K570" l="1"/>
  <c r="Q502"/>
  <c r="Q507" l="1"/>
  <c r="Q512" s="1"/>
  <c r="Q517" s="1"/>
  <c r="Q522" s="1"/>
  <c r="Q527" s="1"/>
  <c r="Q532" s="1"/>
  <c r="Q537" s="1"/>
  <c r="Q542" s="1"/>
  <c r="Q547" s="1"/>
  <c r="Q552" s="1"/>
  <c r="Q557" s="1"/>
  <c r="Q562" s="1"/>
  <c r="Q567" s="1"/>
  <c r="Q461"/>
  <c r="Q425"/>
  <c r="Q413"/>
  <c r="Q397"/>
  <c r="Q349"/>
  <c r="M335"/>
  <c r="Q335" s="1"/>
  <c r="Q116"/>
  <c r="Q329"/>
  <c r="Q319"/>
  <c r="Q321" s="1"/>
  <c r="M308"/>
  <c r="Q308" s="1"/>
  <c r="Q310" s="1"/>
  <c r="M297"/>
  <c r="Q297" s="1"/>
  <c r="Q299" s="1"/>
  <c r="M292"/>
  <c r="Q292" s="1"/>
  <c r="M291"/>
  <c r="Q291" s="1"/>
  <c r="Q286"/>
  <c r="Q303"/>
  <c r="Q305" s="1"/>
  <c r="Q285"/>
  <c r="M273"/>
  <c r="Q268"/>
  <c r="Q262"/>
  <c r="Q261"/>
  <c r="Q260"/>
  <c r="K254"/>
  <c r="M249"/>
  <c r="Q249" s="1"/>
  <c r="M244"/>
  <c r="Q244" s="1"/>
  <c r="K239"/>
  <c r="M234"/>
  <c r="Q234" s="1"/>
  <c r="Q229"/>
  <c r="I208"/>
  <c r="Q208" s="1"/>
  <c r="I209"/>
  <c r="Q209" s="1"/>
  <c r="I210"/>
  <c r="Q210" s="1"/>
  <c r="I211"/>
  <c r="Q211" s="1"/>
  <c r="I212"/>
  <c r="Q212" s="1"/>
  <c r="I213"/>
  <c r="Q213" s="1"/>
  <c r="I207"/>
  <c r="Q207" s="1"/>
  <c r="I186"/>
  <c r="M197" s="1"/>
  <c r="Q197" s="1"/>
  <c r="I187"/>
  <c r="M198" s="1"/>
  <c r="Q198" s="1"/>
  <c r="I188"/>
  <c r="Q188" s="1"/>
  <c r="I189"/>
  <c r="Q189" s="1"/>
  <c r="I190"/>
  <c r="M201" s="1"/>
  <c r="Q201" s="1"/>
  <c r="I191"/>
  <c r="M202" s="1"/>
  <c r="Q202" s="1"/>
  <c r="I185"/>
  <c r="Q185" s="1"/>
  <c r="K164"/>
  <c r="O175" s="1"/>
  <c r="Q175" s="1"/>
  <c r="K165"/>
  <c r="O176" s="1"/>
  <c r="Q176" s="1"/>
  <c r="K166"/>
  <c r="Q166" s="1"/>
  <c r="K167"/>
  <c r="Q167" s="1"/>
  <c r="K168"/>
  <c r="Q168" s="1"/>
  <c r="K169"/>
  <c r="O180" s="1"/>
  <c r="Q180" s="1"/>
  <c r="K163"/>
  <c r="Q163" s="1"/>
  <c r="K153"/>
  <c r="K154"/>
  <c r="K155"/>
  <c r="K156"/>
  <c r="K157"/>
  <c r="K158"/>
  <c r="K152"/>
  <c r="M153"/>
  <c r="M154"/>
  <c r="M155"/>
  <c r="M156"/>
  <c r="M157"/>
  <c r="M158"/>
  <c r="M152"/>
  <c r="M142"/>
  <c r="Q142" s="1"/>
  <c r="M143"/>
  <c r="Q143" s="1"/>
  <c r="M144"/>
  <c r="Q144" s="1"/>
  <c r="M145"/>
  <c r="Q145" s="1"/>
  <c r="M146"/>
  <c r="Q146" s="1"/>
  <c r="M147"/>
  <c r="Q147" s="1"/>
  <c r="M141"/>
  <c r="Q141" s="1"/>
  <c r="Q131"/>
  <c r="Q132"/>
  <c r="Q133"/>
  <c r="Q134"/>
  <c r="Q135"/>
  <c r="Q136"/>
  <c r="Q130"/>
  <c r="F338"/>
  <c r="E338"/>
  <c r="D338"/>
  <c r="C338"/>
  <c r="B338"/>
  <c r="F333"/>
  <c r="E333"/>
  <c r="D333"/>
  <c r="C333"/>
  <c r="B333"/>
  <c r="E332"/>
  <c r="B332"/>
  <c r="M570" l="1"/>
  <c r="Q570" s="1"/>
  <c r="Q572" s="1"/>
  <c r="Q273"/>
  <c r="Q278"/>
  <c r="Q280" s="1"/>
  <c r="K433"/>
  <c r="K438"/>
  <c r="M405"/>
  <c r="M400"/>
  <c r="Q466"/>
  <c r="Q416"/>
  <c r="Q418" s="1"/>
  <c r="M340"/>
  <c r="Q340" s="1"/>
  <c r="Q342" s="1"/>
  <c r="Q337"/>
  <c r="Q157"/>
  <c r="Q288"/>
  <c r="Q156"/>
  <c r="M313"/>
  <c r="Q313" s="1"/>
  <c r="Q315" s="1"/>
  <c r="Q294"/>
  <c r="Q158"/>
  <c r="Q154"/>
  <c r="M200"/>
  <c r="Q200" s="1"/>
  <c r="Q153"/>
  <c r="O177"/>
  <c r="Q177" s="1"/>
  <c r="O178"/>
  <c r="Q178" s="1"/>
  <c r="M199"/>
  <c r="Q199" s="1"/>
  <c r="O174"/>
  <c r="Q174" s="1"/>
  <c r="Q152"/>
  <c r="Q155"/>
  <c r="M196"/>
  <c r="Q196" s="1"/>
  <c r="Q164"/>
  <c r="Q190"/>
  <c r="Q186"/>
  <c r="Q169"/>
  <c r="Q165"/>
  <c r="O179"/>
  <c r="Q179" s="1"/>
  <c r="Q191"/>
  <c r="Q187"/>
  <c r="M575" l="1"/>
  <c r="Q575" s="1"/>
  <c r="Q577" s="1"/>
  <c r="Q428"/>
  <c r="Q430" s="1"/>
  <c r="M433" s="1"/>
  <c r="Q433" s="1"/>
  <c r="Q400"/>
  <c r="Q402" s="1"/>
  <c r="Q405"/>
  <c r="Q407" s="1"/>
  <c r="Q352"/>
  <c r="Q354" s="1"/>
  <c r="Q324"/>
  <c r="Q326" s="1"/>
  <c r="Q331"/>
  <c r="Q124"/>
  <c r="Q126" s="1"/>
  <c r="Q275"/>
  <c r="Q270"/>
  <c r="Q264"/>
  <c r="Q254"/>
  <c r="Q256" s="1"/>
  <c r="Q251"/>
  <c r="Q246"/>
  <c r="Q239"/>
  <c r="Q241" s="1"/>
  <c r="Q236"/>
  <c r="Q231"/>
  <c r="Q215"/>
  <c r="Q204"/>
  <c r="Q193"/>
  <c r="M218" s="1"/>
  <c r="Q218" s="1"/>
  <c r="Q220" s="1"/>
  <c r="M223" s="1"/>
  <c r="Q223" s="1"/>
  <c r="Q225" s="1"/>
  <c r="Q182"/>
  <c r="Q171"/>
  <c r="Q160"/>
  <c r="Q149"/>
  <c r="Q138"/>
  <c r="E257"/>
  <c r="B257"/>
  <c r="M94"/>
  <c r="Q94" s="1"/>
  <c r="M89"/>
  <c r="Q84"/>
  <c r="Q115"/>
  <c r="Q118" s="1"/>
  <c r="M110"/>
  <c r="Q110" s="1"/>
  <c r="Q112" s="1"/>
  <c r="M100"/>
  <c r="Q100" s="1"/>
  <c r="Q105"/>
  <c r="Q107" s="1"/>
  <c r="C92"/>
  <c r="D92"/>
  <c r="E92"/>
  <c r="E97"/>
  <c r="M77"/>
  <c r="Q77" s="1"/>
  <c r="K72"/>
  <c r="M67"/>
  <c r="Q67" s="1"/>
  <c r="M580" l="1"/>
  <c r="Q580" s="1"/>
  <c r="Q582" s="1"/>
  <c r="Q474"/>
  <c r="Q476" s="1"/>
  <c r="Q471"/>
  <c r="Q435"/>
  <c r="M438" s="1"/>
  <c r="Q438" s="1"/>
  <c r="Q359"/>
  <c r="Q89"/>
  <c r="Q91" s="1"/>
  <c r="Q86"/>
  <c r="Q96"/>
  <c r="Q102"/>
  <c r="K484" l="1"/>
  <c r="K479"/>
  <c r="Q479" s="1"/>
  <c r="Q481" s="1"/>
  <c r="M484" s="1"/>
  <c r="Q440"/>
  <c r="M443" s="1"/>
  <c r="Q443" s="1"/>
  <c r="Q362"/>
  <c r="Q364" s="1"/>
  <c r="M62"/>
  <c r="Q62" s="1"/>
  <c r="Q79"/>
  <c r="Q72"/>
  <c r="Q74" s="1"/>
  <c r="Q69"/>
  <c r="Q57"/>
  <c r="Q59" s="1"/>
  <c r="Q52"/>
  <c r="Q54" s="1"/>
  <c r="F50"/>
  <c r="Q36"/>
  <c r="Q38" s="1"/>
  <c r="Q26"/>
  <c r="Q25"/>
  <c r="Q20"/>
  <c r="Q22" s="1"/>
  <c r="Q14"/>
  <c r="Q16" s="1"/>
  <c r="Q31"/>
  <c r="Q33" s="1"/>
  <c r="B11" i="1"/>
  <c r="B403" i="8"/>
  <c r="C403"/>
  <c r="D403"/>
  <c r="E403"/>
  <c r="F403"/>
  <c r="B408"/>
  <c r="E408"/>
  <c r="B409"/>
  <c r="C409"/>
  <c r="D409"/>
  <c r="E409"/>
  <c r="F409"/>
  <c r="B414"/>
  <c r="C414"/>
  <c r="D414"/>
  <c r="E414"/>
  <c r="F414"/>
  <c r="B419"/>
  <c r="E419"/>
  <c r="B420"/>
  <c r="E420"/>
  <c r="B421"/>
  <c r="C421"/>
  <c r="D421"/>
  <c r="E421"/>
  <c r="F421"/>
  <c r="B426"/>
  <c r="C426"/>
  <c r="D426"/>
  <c r="E426"/>
  <c r="F426"/>
  <c r="B431"/>
  <c r="C431"/>
  <c r="D431"/>
  <c r="E431"/>
  <c r="F431"/>
  <c r="B436"/>
  <c r="C436"/>
  <c r="D436"/>
  <c r="E436"/>
  <c r="F436"/>
  <c r="B441"/>
  <c r="C441"/>
  <c r="D441"/>
  <c r="E441"/>
  <c r="F441"/>
  <c r="B456"/>
  <c r="E456"/>
  <c r="B457"/>
  <c r="C457"/>
  <c r="D457"/>
  <c r="E457"/>
  <c r="F457"/>
  <c r="B462"/>
  <c r="C462"/>
  <c r="D462"/>
  <c r="E462"/>
  <c r="F462"/>
  <c r="B467"/>
  <c r="C467"/>
  <c r="D467"/>
  <c r="E467"/>
  <c r="F467"/>
  <c r="B472"/>
  <c r="C472"/>
  <c r="D472"/>
  <c r="E472"/>
  <c r="F472"/>
  <c r="B477"/>
  <c r="C477"/>
  <c r="D477"/>
  <c r="E477"/>
  <c r="F477"/>
  <c r="B482"/>
  <c r="C482"/>
  <c r="D482"/>
  <c r="E482"/>
  <c r="F482"/>
  <c r="B487"/>
  <c r="C487"/>
  <c r="D487"/>
  <c r="E487"/>
  <c r="F487"/>
  <c r="B492"/>
  <c r="E492"/>
  <c r="B493"/>
  <c r="C493"/>
  <c r="D493"/>
  <c r="E493"/>
  <c r="F493"/>
  <c r="B498"/>
  <c r="C498"/>
  <c r="D498"/>
  <c r="E498"/>
  <c r="F498"/>
  <c r="B503"/>
  <c r="C503"/>
  <c r="D503"/>
  <c r="E503"/>
  <c r="F503"/>
  <c r="B508"/>
  <c r="C508"/>
  <c r="D508"/>
  <c r="E508"/>
  <c r="F508"/>
  <c r="B513"/>
  <c r="C513"/>
  <c r="D513"/>
  <c r="E513"/>
  <c r="F513"/>
  <c r="B518"/>
  <c r="C518"/>
  <c r="D518"/>
  <c r="E518"/>
  <c r="F518"/>
  <c r="B523"/>
  <c r="C523"/>
  <c r="D523"/>
  <c r="E523"/>
  <c r="F523"/>
  <c r="B528"/>
  <c r="C528"/>
  <c r="D528"/>
  <c r="E528"/>
  <c r="F528"/>
  <c r="B533"/>
  <c r="C533"/>
  <c r="D533"/>
  <c r="E533"/>
  <c r="F533"/>
  <c r="B538"/>
  <c r="C538"/>
  <c r="D538"/>
  <c r="E538"/>
  <c r="F538"/>
  <c r="B543"/>
  <c r="C543"/>
  <c r="D543"/>
  <c r="E543"/>
  <c r="F543"/>
  <c r="B548"/>
  <c r="C548"/>
  <c r="D548"/>
  <c r="E548"/>
  <c r="F548"/>
  <c r="B553"/>
  <c r="C553"/>
  <c r="D553"/>
  <c r="E553"/>
  <c r="F553"/>
  <c r="B558"/>
  <c r="C558"/>
  <c r="D558"/>
  <c r="E558"/>
  <c r="F558"/>
  <c r="B563"/>
  <c r="C563"/>
  <c r="D563"/>
  <c r="E563"/>
  <c r="F563"/>
  <c r="B568"/>
  <c r="C568"/>
  <c r="D568"/>
  <c r="E568"/>
  <c r="F568"/>
  <c r="B573"/>
  <c r="C573"/>
  <c r="D573"/>
  <c r="E573"/>
  <c r="F573"/>
  <c r="B578"/>
  <c r="C578"/>
  <c r="D578"/>
  <c r="E578"/>
  <c r="F578"/>
  <c r="B583"/>
  <c r="E583"/>
  <c r="B584"/>
  <c r="C584"/>
  <c r="D584"/>
  <c r="E584"/>
  <c r="F584"/>
  <c r="B17"/>
  <c r="E17"/>
  <c r="B18"/>
  <c r="E18"/>
  <c r="F18"/>
  <c r="B23"/>
  <c r="C23"/>
  <c r="D23"/>
  <c r="E23"/>
  <c r="F23"/>
  <c r="B29"/>
  <c r="C29"/>
  <c r="D29"/>
  <c r="E29"/>
  <c r="F29"/>
  <c r="B34"/>
  <c r="C34"/>
  <c r="D34"/>
  <c r="E34"/>
  <c r="F34"/>
  <c r="B39"/>
  <c r="C39"/>
  <c r="D39"/>
  <c r="E39"/>
  <c r="F39"/>
  <c r="B44"/>
  <c r="C44"/>
  <c r="D44"/>
  <c r="E44"/>
  <c r="F44"/>
  <c r="B49"/>
  <c r="E49"/>
  <c r="B50"/>
  <c r="C50"/>
  <c r="D50"/>
  <c r="E50"/>
  <c r="B55"/>
  <c r="C55"/>
  <c r="D55"/>
  <c r="E55"/>
  <c r="F55"/>
  <c r="B60"/>
  <c r="C60"/>
  <c r="D60"/>
  <c r="E60"/>
  <c r="F60"/>
  <c r="B65"/>
  <c r="C65"/>
  <c r="D65"/>
  <c r="E65"/>
  <c r="F65"/>
  <c r="B70"/>
  <c r="C70"/>
  <c r="D70"/>
  <c r="E70"/>
  <c r="F70"/>
  <c r="B75"/>
  <c r="C75"/>
  <c r="D75"/>
  <c r="E75"/>
  <c r="F75"/>
  <c r="B80"/>
  <c r="E80"/>
  <c r="B81"/>
  <c r="E81"/>
  <c r="B82"/>
  <c r="C82"/>
  <c r="D82"/>
  <c r="E82"/>
  <c r="F82"/>
  <c r="B87"/>
  <c r="C87"/>
  <c r="D87"/>
  <c r="E87"/>
  <c r="F87"/>
  <c r="B92"/>
  <c r="F92"/>
  <c r="B97"/>
  <c r="B98"/>
  <c r="C98"/>
  <c r="D98"/>
  <c r="E98"/>
  <c r="F98"/>
  <c r="B103"/>
  <c r="C103"/>
  <c r="D103"/>
  <c r="E103"/>
  <c r="F103"/>
  <c r="B108"/>
  <c r="C108"/>
  <c r="D108"/>
  <c r="E108"/>
  <c r="F108"/>
  <c r="B113"/>
  <c r="C113"/>
  <c r="D113"/>
  <c r="E113"/>
  <c r="F113"/>
  <c r="B119"/>
  <c r="E119"/>
  <c r="B120"/>
  <c r="E120"/>
  <c r="B121"/>
  <c r="E121"/>
  <c r="B122"/>
  <c r="C122"/>
  <c r="D122"/>
  <c r="E122"/>
  <c r="F122"/>
  <c r="B127"/>
  <c r="E127"/>
  <c r="B128"/>
  <c r="C128"/>
  <c r="D128"/>
  <c r="E128"/>
  <c r="F128"/>
  <c r="B139"/>
  <c r="C139"/>
  <c r="D139"/>
  <c r="E139"/>
  <c r="F139"/>
  <c r="B150"/>
  <c r="C150"/>
  <c r="D150"/>
  <c r="E150"/>
  <c r="F150"/>
  <c r="B161"/>
  <c r="C161"/>
  <c r="D161"/>
  <c r="E161"/>
  <c r="F161"/>
  <c r="B172"/>
  <c r="C172"/>
  <c r="D172"/>
  <c r="E172"/>
  <c r="F172"/>
  <c r="B183"/>
  <c r="C183"/>
  <c r="D183"/>
  <c r="E183"/>
  <c r="F183"/>
  <c r="B194"/>
  <c r="C194"/>
  <c r="D194"/>
  <c r="E194"/>
  <c r="F194"/>
  <c r="B205"/>
  <c r="C205"/>
  <c r="D205"/>
  <c r="E205"/>
  <c r="F205"/>
  <c r="B216"/>
  <c r="C216"/>
  <c r="D216"/>
  <c r="E216"/>
  <c r="F216"/>
  <c r="B221"/>
  <c r="C221"/>
  <c r="D221"/>
  <c r="E221"/>
  <c r="F221"/>
  <c r="B226"/>
  <c r="E226"/>
  <c r="B227"/>
  <c r="C227"/>
  <c r="D227"/>
  <c r="E227"/>
  <c r="F227"/>
  <c r="B232"/>
  <c r="C232"/>
  <c r="D232"/>
  <c r="E232"/>
  <c r="F232"/>
  <c r="B237"/>
  <c r="C237"/>
  <c r="D237"/>
  <c r="E237"/>
  <c r="F237"/>
  <c r="B242"/>
  <c r="C242"/>
  <c r="D242"/>
  <c r="E242"/>
  <c r="F242"/>
  <c r="B247"/>
  <c r="C247"/>
  <c r="D247"/>
  <c r="E247"/>
  <c r="F247"/>
  <c r="B252"/>
  <c r="C252"/>
  <c r="D252"/>
  <c r="E252"/>
  <c r="F252"/>
  <c r="B258"/>
  <c r="C258"/>
  <c r="D258"/>
  <c r="E258"/>
  <c r="F258"/>
  <c r="B265"/>
  <c r="E265"/>
  <c r="B266"/>
  <c r="C266"/>
  <c r="D266"/>
  <c r="E266"/>
  <c r="F266"/>
  <c r="B271"/>
  <c r="C271"/>
  <c r="D271"/>
  <c r="E271"/>
  <c r="F271"/>
  <c r="B281"/>
  <c r="E281"/>
  <c r="B282"/>
  <c r="E282"/>
  <c r="B283"/>
  <c r="C283"/>
  <c r="D283"/>
  <c r="E283"/>
  <c r="F283"/>
  <c r="B289"/>
  <c r="C289"/>
  <c r="D289"/>
  <c r="E289"/>
  <c r="F289"/>
  <c r="B295"/>
  <c r="C295"/>
  <c r="D295"/>
  <c r="E295"/>
  <c r="F295"/>
  <c r="B300"/>
  <c r="E300"/>
  <c r="B301"/>
  <c r="C301"/>
  <c r="D301"/>
  <c r="E301"/>
  <c r="F301"/>
  <c r="B306"/>
  <c r="C306"/>
  <c r="D306"/>
  <c r="E306"/>
  <c r="F306"/>
  <c r="B311"/>
  <c r="C311"/>
  <c r="D311"/>
  <c r="E311"/>
  <c r="F311"/>
  <c r="B316"/>
  <c r="E316"/>
  <c r="B317"/>
  <c r="C317"/>
  <c r="D317"/>
  <c r="E317"/>
  <c r="F317"/>
  <c r="B322"/>
  <c r="C322"/>
  <c r="D322"/>
  <c r="E322"/>
  <c r="F322"/>
  <c r="B327"/>
  <c r="C327"/>
  <c r="D327"/>
  <c r="E327"/>
  <c r="F327"/>
  <c r="B343"/>
  <c r="E343"/>
  <c r="B344"/>
  <c r="E344"/>
  <c r="B345"/>
  <c r="C345"/>
  <c r="D345"/>
  <c r="E345"/>
  <c r="F345"/>
  <c r="B350"/>
  <c r="C350"/>
  <c r="D350"/>
  <c r="E350"/>
  <c r="F350"/>
  <c r="B355"/>
  <c r="C355"/>
  <c r="D355"/>
  <c r="E355"/>
  <c r="F355"/>
  <c r="B360"/>
  <c r="C360"/>
  <c r="D360"/>
  <c r="E360"/>
  <c r="F360"/>
  <c r="B365"/>
  <c r="C365"/>
  <c r="D365"/>
  <c r="E365"/>
  <c r="F365"/>
  <c r="B370"/>
  <c r="C370"/>
  <c r="D370"/>
  <c r="E370"/>
  <c r="F370"/>
  <c r="B375"/>
  <c r="C375"/>
  <c r="D375"/>
  <c r="E375"/>
  <c r="F375"/>
  <c r="B380"/>
  <c r="C380"/>
  <c r="D380"/>
  <c r="E380"/>
  <c r="F380"/>
  <c r="B385"/>
  <c r="C385"/>
  <c r="D385"/>
  <c r="E385"/>
  <c r="F385"/>
  <c r="B391"/>
  <c r="E391"/>
  <c r="B392"/>
  <c r="C392"/>
  <c r="D392"/>
  <c r="E392"/>
  <c r="F392"/>
  <c r="B398"/>
  <c r="C398"/>
  <c r="D398"/>
  <c r="E398"/>
  <c r="F398"/>
  <c r="F12"/>
  <c r="E12"/>
  <c r="D12"/>
  <c r="C12"/>
  <c r="B12"/>
  <c r="E11"/>
  <c r="B11"/>
  <c r="F13" i="10"/>
  <c r="F37"/>
  <c r="F32"/>
  <c r="F27"/>
  <c r="F22"/>
  <c r="F17"/>
  <c r="Q484" i="8" l="1"/>
  <c r="Q486" s="1"/>
  <c r="M489" s="1"/>
  <c r="Q489" s="1"/>
  <c r="Q491" s="1"/>
  <c r="Q445"/>
  <c r="Q450"/>
  <c r="Q369"/>
  <c r="M377" s="1"/>
  <c r="Q64"/>
  <c r="Q28"/>
  <c r="M41" s="1"/>
  <c r="Q41" s="1"/>
  <c r="Q43" s="1"/>
  <c r="M46" s="1"/>
  <c r="Q46" s="1"/>
  <c r="Q48" s="1"/>
  <c r="F6" i="18"/>
  <c r="F24"/>
  <c r="F23"/>
  <c r="F22"/>
  <c r="C8"/>
  <c r="C7"/>
  <c r="C23"/>
  <c r="C22"/>
  <c r="E21"/>
  <c r="C21"/>
  <c r="B17"/>
  <c r="Q374" i="8" l="1"/>
  <c r="C8" i="2"/>
  <c r="C7"/>
  <c r="Q377" i="8" l="1"/>
  <c r="Q379" s="1"/>
  <c r="M382" s="1"/>
  <c r="Q382" s="1"/>
  <c r="J151" i="4"/>
  <c r="Q384" i="8" l="1"/>
  <c r="Q390"/>
  <c r="B31" i="1"/>
  <c r="C17" i="18" l="1"/>
  <c r="B10" i="1"/>
  <c r="Q586" i="8"/>
  <c r="Q588" s="1"/>
  <c r="B39" i="2" l="1"/>
  <c r="I50"/>
  <c r="I51"/>
  <c r="I49"/>
  <c r="H50"/>
  <c r="H51"/>
  <c r="H49"/>
  <c r="H48"/>
  <c r="B50"/>
  <c r="B49"/>
  <c r="B48"/>
  <c r="B3"/>
  <c r="K8"/>
  <c r="K6"/>
  <c r="G35" i="17"/>
  <c r="G36"/>
  <c r="G34"/>
  <c r="F35"/>
  <c r="F36"/>
  <c r="F34"/>
  <c r="F33"/>
  <c r="A35"/>
  <c r="A34"/>
  <c r="A33"/>
  <c r="H42" i="16" l="1"/>
  <c r="H43"/>
  <c r="H41"/>
  <c r="B8"/>
  <c r="B7"/>
  <c r="C13" s="1"/>
  <c r="F8"/>
  <c r="I43" s="1"/>
  <c r="F7"/>
  <c r="I42" s="1"/>
  <c r="K6"/>
  <c r="F6"/>
  <c r="I41" s="1"/>
  <c r="B6"/>
  <c r="A4"/>
  <c r="R13" i="8" l="1"/>
  <c r="C30" i="14" l="1"/>
  <c r="C7"/>
  <c r="K3"/>
  <c r="F5"/>
  <c r="F4"/>
  <c r="F3"/>
  <c r="B5"/>
  <c r="B4"/>
  <c r="B3"/>
  <c r="A1"/>
  <c r="K3" i="13"/>
  <c r="F5"/>
  <c r="I54" s="1"/>
  <c r="F4"/>
  <c r="I53" s="1"/>
  <c r="F3"/>
  <c r="I52" s="1"/>
  <c r="B5"/>
  <c r="B4"/>
  <c r="B3"/>
  <c r="A1"/>
  <c r="H54"/>
  <c r="H53"/>
  <c r="H52"/>
  <c r="J19"/>
  <c r="F24" s="1"/>
  <c r="F37" l="1"/>
  <c r="F45"/>
  <c r="F47" s="1"/>
  <c r="H44" i="2"/>
  <c r="C6" i="18" l="1"/>
  <c r="C6" i="8"/>
  <c r="C6" i="2"/>
  <c r="A25" i="12"/>
  <c r="A24"/>
  <c r="A19"/>
  <c r="D13"/>
  <c r="D15" s="1"/>
  <c r="B9"/>
  <c r="A9"/>
  <c r="H6"/>
  <c r="E6"/>
  <c r="C6"/>
  <c r="A6"/>
  <c r="B13" l="1"/>
  <c r="G30" i="11"/>
  <c r="G31"/>
  <c r="G29"/>
  <c r="F30"/>
  <c r="F31"/>
  <c r="F29"/>
  <c r="F28"/>
  <c r="A26"/>
  <c r="G22"/>
  <c r="G21"/>
  <c r="G20"/>
  <c r="G19"/>
  <c r="G18"/>
  <c r="G17"/>
  <c r="G16"/>
  <c r="B10"/>
  <c r="B9"/>
  <c r="B8"/>
  <c r="B5"/>
  <c r="E49" i="10"/>
  <c r="E50"/>
  <c r="E48"/>
  <c r="D49"/>
  <c r="D50"/>
  <c r="D48"/>
  <c r="D47"/>
  <c r="A45"/>
  <c r="B10"/>
  <c r="B9"/>
  <c r="B8"/>
  <c r="B5"/>
  <c r="M597" i="8"/>
  <c r="M598"/>
  <c r="M596"/>
  <c r="K595"/>
  <c r="E597"/>
  <c r="E596"/>
  <c r="E595"/>
  <c r="B591"/>
  <c r="O6"/>
  <c r="G7"/>
  <c r="G8"/>
  <c r="C8"/>
  <c r="C7"/>
  <c r="B33" i="7"/>
  <c r="B34"/>
  <c r="B32"/>
  <c r="B15"/>
  <c r="D26"/>
  <c r="B13"/>
  <c r="B7"/>
  <c r="F4"/>
  <c r="H28"/>
  <c r="H26" s="1"/>
  <c r="F28"/>
  <c r="F26" s="1"/>
  <c r="J24"/>
  <c r="J23"/>
  <c r="J22"/>
  <c r="J21"/>
  <c r="J20"/>
  <c r="J19"/>
  <c r="J18"/>
  <c r="J17"/>
  <c r="J15"/>
  <c r="J13"/>
  <c r="J152" i="4"/>
  <c r="J150"/>
  <c r="I151"/>
  <c r="I152"/>
  <c r="I150"/>
  <c r="I149"/>
  <c r="E151"/>
  <c r="E150"/>
  <c r="E149"/>
  <c r="J26" i="7" l="1"/>
  <c r="B44" i="2"/>
  <c r="K28"/>
  <c r="K27"/>
  <c r="K29" s="1"/>
  <c r="K30" l="1"/>
  <c r="B19" i="12" l="1"/>
  <c r="B45" i="10"/>
  <c r="B26" i="11"/>
  <c r="J7" i="7"/>
  <c r="C591" i="8"/>
  <c r="D16" i="7" l="1"/>
  <c r="J16" s="1"/>
  <c r="D14" l="1"/>
  <c r="J14" s="1"/>
  <c r="J28" s="1"/>
  <c r="K13" i="12" l="1"/>
  <c r="F13" s="1"/>
  <c r="F15" s="1"/>
  <c r="N15" s="1"/>
  <c r="D28" i="7"/>
  <c r="D27" s="1"/>
  <c r="J27" s="1"/>
  <c r="E13" i="12" l="1"/>
  <c r="E15" s="1"/>
  <c r="K15"/>
  <c r="N16" s="1"/>
  <c r="G13"/>
  <c r="G15" s="1"/>
  <c r="O15" l="1"/>
</calcChain>
</file>

<file path=xl/sharedStrings.xml><?xml version="1.0" encoding="utf-8"?>
<sst xmlns="http://schemas.openxmlformats.org/spreadsheetml/2006/main" count="2003" uniqueCount="677">
  <si>
    <t>I.C.A.N.P. - INSTITUTO DE CAMPINAS DE ADMINISTRAÇÃO, NEGÓCIOS E PROJETOS</t>
  </si>
  <si>
    <t>DEPARTAMENTO DE ENGENHARIA E ARQUITETURA</t>
  </si>
  <si>
    <t xml:space="preserve">INFORMAÇÕES DO CONVÊNIO </t>
  </si>
  <si>
    <t>Dados do Contrato</t>
  </si>
  <si>
    <t>Proponente/Tomador:</t>
  </si>
  <si>
    <t>Município/UF:</t>
  </si>
  <si>
    <t>Nº do CT:</t>
  </si>
  <si>
    <t>Data do CT:</t>
  </si>
  <si>
    <t>-</t>
  </si>
  <si>
    <t>Objeto do CT:</t>
  </si>
  <si>
    <t>Ministério/Órgão Gestor:</t>
  </si>
  <si>
    <t>Programa/Modalidade/Ação:</t>
  </si>
  <si>
    <t>Tipo de operação:</t>
  </si>
  <si>
    <t>Fonte de recursos:</t>
  </si>
  <si>
    <t>Valor do Repasse (R$):</t>
  </si>
  <si>
    <t>% mínimo de Contrapartida:</t>
  </si>
  <si>
    <t>Dados do Empreendimento</t>
  </si>
  <si>
    <t>Nome/apelido:</t>
  </si>
  <si>
    <t>Local da obra/intervenção:</t>
  </si>
  <si>
    <t>Regime de execução de obra:</t>
  </si>
  <si>
    <t>Regime previdenciário de obra:</t>
  </si>
  <si>
    <t xml:space="preserve">Revisão do Orçamento/ Projeto : </t>
  </si>
  <si>
    <t>REVISÃO 00</t>
  </si>
  <si>
    <t>CREA:</t>
  </si>
  <si>
    <t>ART/RRT:</t>
  </si>
  <si>
    <t>Data (BDI/Orçam/Mem/Compos):</t>
  </si>
  <si>
    <t>Responsável pelo Projeto Arquitetônico</t>
  </si>
  <si>
    <t>CAU:</t>
  </si>
  <si>
    <t>Projeto Referência:</t>
  </si>
  <si>
    <t>Responsável pelo Tomador</t>
  </si>
  <si>
    <t>Nome:</t>
  </si>
  <si>
    <t>Cargo:</t>
  </si>
  <si>
    <t>Empreitada por Preço Global</t>
  </si>
  <si>
    <t>Empreitada por Preço Unitário</t>
  </si>
  <si>
    <t>execução</t>
  </si>
  <si>
    <t>previdenciário</t>
  </si>
  <si>
    <t>Desonerado</t>
  </si>
  <si>
    <t>Não Desonerado</t>
  </si>
  <si>
    <t>Quadro de Composição do BDI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</si>
  <si>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</si>
  <si>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</si>
  <si>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</si>
  <si>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</si>
  <si>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</si>
  <si>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</si>
  <si>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</si>
  <si>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</si>
  <si>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</si>
  <si>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</si>
  <si>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</si>
  <si>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</si>
  <si>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</si>
  <si>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</si>
  <si>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</si>
  <si>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</si>
  <si>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</si>
  <si>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</si>
  <si>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</si>
  <si>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</si>
  <si>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</si>
  <si>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</si>
  <si>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</si>
  <si>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</si>
  <si>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</si>
  <si>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</si>
  <si>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</si>
  <si>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</si>
  <si>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</si>
  <si>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>(1+AC + S + R + G)*(1 + DF)*(1+L)</t>
  </si>
  <si>
    <t>(1-CP-ISS-CRPB)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</si>
  <si>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</si>
  <si>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Observações:</t>
  </si>
  <si>
    <t>Local</t>
  </si>
  <si>
    <t>Data</t>
  </si>
  <si>
    <t xml:space="preserve"> - 1</t>
  </si>
  <si>
    <t xml:space="preserve">Tipo da Obra </t>
  </si>
  <si>
    <t>Construção e Reforma de Edifícios</t>
  </si>
  <si>
    <t xml:space="preserve"> Construção de Praças Urbanas, Rodovias, Ferrovias e recapeamento e pavimentação de vias urbanas </t>
  </si>
  <si>
    <t xml:space="preserve"> Construção de Redes de Abastecimento de Água, Coleta de Esgoto </t>
  </si>
  <si>
    <t xml:space="preserve"> Construção e Manutenção de Estações e Redes de Distribuição de Energia Elétrica </t>
  </si>
  <si>
    <t xml:space="preserve"> Obras Portuárias, Marítimas e Fluviais </t>
  </si>
  <si>
    <t xml:space="preserve"> Fornecimento de Materiais e Equipamentos (aquisição indireta - em conjunto com licitação de obras) </t>
  </si>
  <si>
    <t xml:space="preserve"> Fornecimento de Materiais e Equipamentos (aquisição direta) </t>
  </si>
  <si>
    <t>1º Quartil</t>
  </si>
  <si>
    <t>Médio</t>
  </si>
  <si>
    <t>3º Quartil</t>
  </si>
  <si>
    <t>ORDEM DE SERVIÇO ICANP</t>
  </si>
  <si>
    <t>I.C.A.N.P - INSTITUTO CAMPINAS DE ADMINISTRAÇÃO, DE NEGÓCIOS E DE PROJETOS</t>
  </si>
  <si>
    <t>DEPATAMENTO DE ENGENHARIA E ARQUITETURA</t>
  </si>
  <si>
    <t xml:space="preserve">LOCAL:  </t>
  </si>
  <si>
    <t>MUNICÍPIO:</t>
  </si>
  <si>
    <t>DATA BASE:</t>
  </si>
  <si>
    <t xml:space="preserve">A.R.T.: </t>
  </si>
  <si>
    <t>ITEM</t>
  </si>
  <si>
    <t xml:space="preserve">VALOR UNITÁRIO </t>
  </si>
  <si>
    <t>km</t>
  </si>
  <si>
    <t>FONTE</t>
  </si>
  <si>
    <t>CÓDIGO</t>
  </si>
  <si>
    <t>DESCRIÇÃO</t>
  </si>
  <si>
    <t>UNIDADE</t>
  </si>
  <si>
    <t>GOVERNO DO ESTADO DE SÃO PAULO</t>
  </si>
  <si>
    <t>CRONOGRAMA FÍSICO - DESEMBOLSO E APLICAÇÃO DOS RECURSOS</t>
  </si>
  <si>
    <t>Casa Civil</t>
  </si>
  <si>
    <t>MUNICÍPIO</t>
  </si>
  <si>
    <t>Unidade de Relacionamento com Municípios</t>
  </si>
  <si>
    <t>OBRA:</t>
  </si>
  <si>
    <t>PRAZO PROPOSTO</t>
  </si>
  <si>
    <t xml:space="preserve">DATA BASE: </t>
  </si>
  <si>
    <t>INÍCIO: 30 dias da data da assinatura do convênio</t>
  </si>
  <si>
    <r>
      <t>FINAL: 720</t>
    </r>
    <r>
      <rPr>
        <sz val="10"/>
        <rFont val="Times New Roman"/>
        <family val="1"/>
      </rPr>
      <t xml:space="preserve"> </t>
    </r>
    <r>
      <rPr>
        <sz val="10"/>
        <color indexed="12"/>
        <rFont val="Times New Roman"/>
        <family val="1"/>
      </rPr>
      <t>dias a partir da data da assinatura do convênio</t>
    </r>
  </si>
  <si>
    <t>SERVIÇOS</t>
  </si>
  <si>
    <t>1a. ETAPA</t>
  </si>
  <si>
    <t>2a. ETAPA</t>
  </si>
  <si>
    <t>3a. ETAPA</t>
  </si>
  <si>
    <r>
      <t>PERÍODO:</t>
    </r>
    <r>
      <rPr>
        <b/>
        <sz val="12"/>
        <color indexed="12"/>
        <rFont val="Times New Roman"/>
        <family val="1"/>
      </rPr>
      <t xml:space="preserve"> 720</t>
    </r>
    <r>
      <rPr>
        <b/>
        <sz val="12"/>
        <rFont val="Times New Roman"/>
        <family val="1"/>
      </rPr>
      <t xml:space="preserve"> dias</t>
    </r>
  </si>
  <si>
    <t>PERÍODO:  0 dias</t>
  </si>
  <si>
    <t>TOTAL</t>
  </si>
  <si>
    <t xml:space="preserve"> </t>
  </si>
  <si>
    <r>
      <t xml:space="preserve">PRAZO DE LIBERAÇÃO:                       </t>
    </r>
    <r>
      <rPr>
        <sz val="8"/>
        <rFont val="Times New Roman"/>
        <family val="1"/>
      </rPr>
      <t>em até 30 dias após a conclusão da etapa.</t>
    </r>
  </si>
  <si>
    <r>
      <t xml:space="preserve">PRAZO DE EXECUÇÃO:                690 </t>
    </r>
    <r>
      <rPr>
        <sz val="8"/>
        <rFont val="Times New Roman"/>
        <family val="1"/>
      </rPr>
      <t>dias</t>
    </r>
  </si>
  <si>
    <r>
      <t xml:space="preserve">PRAZO DE EXECUÇÃO:    </t>
    </r>
    <r>
      <rPr>
        <b/>
        <sz val="8"/>
        <rFont val="Times New Roman"/>
        <family val="1"/>
      </rPr>
      <t>0</t>
    </r>
    <r>
      <rPr>
        <sz val="8"/>
        <color indexed="12"/>
        <rFont val="Times New Roman"/>
        <family val="1"/>
      </rPr>
      <t xml:space="preserve">  dias</t>
    </r>
  </si>
  <si>
    <r>
      <t xml:space="preserve">PRAZO DE EXECUÇÃO:    </t>
    </r>
    <r>
      <rPr>
        <b/>
        <sz val="8"/>
        <rFont val="Times New Roman"/>
        <family val="1"/>
      </rPr>
      <t>0</t>
    </r>
    <r>
      <rPr>
        <sz val="8"/>
        <color indexed="12"/>
        <rFont val="Times New Roman"/>
        <family val="1"/>
      </rPr>
      <t xml:space="preserve">  </t>
    </r>
    <r>
      <rPr>
        <sz val="8"/>
        <rFont val="Times New Roman"/>
        <family val="1"/>
      </rPr>
      <t>dias</t>
    </r>
  </si>
  <si>
    <t>m2</t>
  </si>
  <si>
    <t>R$</t>
  </si>
  <si>
    <t>RECURSOS ESTADUAIS</t>
  </si>
  <si>
    <t>RECURSOS PRÓPRIOS</t>
  </si>
  <si>
    <t xml:space="preserve">T O T A L </t>
  </si>
  <si>
    <t>ASSINATURA: _______________________</t>
  </si>
  <si>
    <t>Observação</t>
  </si>
  <si>
    <r>
      <t>1ª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</si>
  <si>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2ª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</si>
  <si>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3ª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</si>
  <si>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 xml:space="preserve">Final </t>
    </r>
    <r>
      <rPr>
        <sz val="12"/>
        <rFont val="Times New Roman"/>
        <family val="1"/>
      </rPr>
      <t xml:space="preserve">= </t>
    </r>
    <r>
      <rPr>
        <sz val="12"/>
        <color indexed="12"/>
        <rFont val="Times New Roman"/>
        <family val="1"/>
      </rPr>
      <t>1ª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2ª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3ª etapa</t>
    </r>
  </si>
  <si>
    <t>xxx</t>
  </si>
  <si>
    <t>xxxx</t>
  </si>
  <si>
    <t>A.R.T.:</t>
  </si>
  <si>
    <t>Engª:</t>
  </si>
  <si>
    <t>MEMORIAL DE CÁLCULO DE QUANTITATIVOS</t>
  </si>
  <si>
    <t xml:space="preserve">OBRA: </t>
  </si>
  <si>
    <t>CÁLCULO DE MEDIDAS</t>
  </si>
  <si>
    <t>=</t>
  </si>
  <si>
    <t>______________________________________________</t>
  </si>
  <si>
    <t>Município/UF</t>
  </si>
  <si>
    <t>Empreendimento ( objeto)</t>
  </si>
  <si>
    <t>Gestor/Programa/Modalidade/Ação</t>
  </si>
  <si>
    <t>Local/Data</t>
  </si>
  <si>
    <t xml:space="preserve"> COTAÇÕES DE PREÇOS E SERVIÇOS</t>
  </si>
  <si>
    <t>FONTE E CÓDIGO</t>
  </si>
  <si>
    <t>DESCRIÇÃO DO SERVIÇO OU FORNECIMENTO</t>
  </si>
  <si>
    <t>DATA BASE</t>
  </si>
  <si>
    <t>COT-01</t>
  </si>
  <si>
    <t>CNPJ</t>
  </si>
  <si>
    <t>NOME DA EMPRESA FORNECEDORA</t>
  </si>
  <si>
    <t>TELEFONE</t>
  </si>
  <si>
    <t>CONTATO</t>
  </si>
  <si>
    <t>PREÇO COTADO</t>
  </si>
  <si>
    <t xml:space="preserve">Observações: </t>
  </si>
  <si>
    <t>COMPOSIÇÕES DE CUSTO UNITÁRIO E COTAÇÕES DE PREÇOS E SERVIÇOS</t>
  </si>
  <si>
    <t>CPU-01</t>
  </si>
  <si>
    <t>CUSTO TOTAL</t>
  </si>
  <si>
    <t xml:space="preserve">FONTE </t>
  </si>
  <si>
    <t>DESCRIÇÃO DO INSUMO</t>
  </si>
  <si>
    <t>INSUMO</t>
  </si>
  <si>
    <t>PREÇO UNITÁRIO</t>
  </si>
  <si>
    <t xml:space="preserve">PREÇO </t>
  </si>
  <si>
    <t>QCI - QUADRO DE COMPOSIÇÃO DO INVESTIMENTO</t>
  </si>
  <si>
    <t>Tomador</t>
  </si>
  <si>
    <t>Nº do CT</t>
  </si>
  <si>
    <t>DISCRIMINAÇÃO</t>
  </si>
  <si>
    <t>REPASSE</t>
  </si>
  <si>
    <t>CONTRAPARTIDA</t>
  </si>
  <si>
    <t>Execução</t>
  </si>
  <si>
    <t>Contrapartida</t>
  </si>
  <si>
    <t>Item</t>
  </si>
  <si>
    <t>QUANT/UNID</t>
  </si>
  <si>
    <t>(%)</t>
  </si>
  <si>
    <t>PRÓPRIOS (R$)</t>
  </si>
  <si>
    <t>OUTROS (R$)</t>
  </si>
  <si>
    <t>TOTAL %</t>
  </si>
  <si>
    <t xml:space="preserve"> (R$)</t>
  </si>
  <si>
    <t>EF ou AD</t>
  </si>
  <si>
    <t>OS ou FIN</t>
  </si>
  <si>
    <t>EF</t>
  </si>
  <si>
    <t>FIN</t>
  </si>
  <si>
    <t>TOTAIS</t>
  </si>
  <si>
    <t xml:space="preserve">Forma de execução: </t>
  </si>
  <si>
    <t>AD = Administração Direta pelo Tomador</t>
  </si>
  <si>
    <t>EF = execução e/ou fornecimento a contratar</t>
  </si>
  <si>
    <t>Tipo de contrapartida: FIN = Financeira; OS = em Obras e Serviços.</t>
  </si>
  <si>
    <t>MEMORIAL DE CÁLCULO DE QUANTITATIVOS -  BOTA-FORA</t>
  </si>
  <si>
    <t>Engº:</t>
  </si>
  <si>
    <t>Descrição: Distâncias do bota-fora do solo e do entulho</t>
  </si>
  <si>
    <r>
      <t xml:space="preserve">1- LOCAL DE BOTA FORA: </t>
    </r>
    <r>
      <rPr>
        <b/>
        <u/>
        <sz val="12"/>
        <rFont val="Arial"/>
        <family val="2"/>
      </rPr>
      <t xml:space="preserve"> </t>
    </r>
  </si>
  <si>
    <t xml:space="preserve">Tomamos por referência a  xxxxxxxxx  e como sendo o local  destinado ao bota-fora  para restos de concreto, </t>
  </si>
  <si>
    <t xml:space="preserve">alambrados, cercas, demolições, pavimentos e solos provenientes de escavações. </t>
  </si>
  <si>
    <t xml:space="preserve">Apresentamos demonstrativos de memória de cálculo das distâncias reais entre o endereço da obra e o destino do bota-fora:   </t>
  </si>
  <si>
    <t>Localização da obra:</t>
  </si>
  <si>
    <t>Localização do bota-fora:</t>
  </si>
  <si>
    <t>Ecoponto, Rua Farid Sallum, Tatuí - SP</t>
  </si>
  <si>
    <t>3.1) Ida (obra -&gt; bota-fora):</t>
  </si>
  <si>
    <t>Distância média=</t>
  </si>
  <si>
    <t>3.2) Volta (bota-fora -&gt; obra):</t>
  </si>
  <si>
    <t>Consideraçãos  para obtenção da distância de transporte (DT):</t>
  </si>
  <si>
    <t>Distância inicial - ( DI )=</t>
  </si>
  <si>
    <t>Km</t>
  </si>
  <si>
    <t>(distância média)</t>
  </si>
  <si>
    <t>Preço tranp. SINAPI (Junho/2018) - (PS)=</t>
  </si>
  <si>
    <t>m3xKm</t>
  </si>
  <si>
    <t>(Código Sinapi 97914 - não desonerado)</t>
  </si>
  <si>
    <t>Valor por m3 fornecido pelo Aterro=</t>
  </si>
  <si>
    <t>R$/m3</t>
  </si>
  <si>
    <t xml:space="preserve">taxa de depósito de material no aterro </t>
  </si>
  <si>
    <t>Valor total de transporte de 1,0m3 de solo ou entulho para bota-fora ( VT ):</t>
  </si>
  <si>
    <t>Volume - (V )=</t>
  </si>
  <si>
    <t>m3</t>
  </si>
  <si>
    <t>VT = DI x V x PS  + V x  C</t>
  </si>
  <si>
    <t xml:space="preserve">  VT =</t>
  </si>
  <si>
    <t>Cálculo de distância equivalente considerando o depósito no bota-fora  ( DET ):</t>
  </si>
  <si>
    <t>fazendo:</t>
  </si>
  <si>
    <t>VT =  V x DET x PS</t>
  </si>
  <si>
    <t>DET = ((  DI x PS) + C ) / PS                    ou         DET  = V T / ( V x PS )</t>
  </si>
  <si>
    <t>DET =</t>
  </si>
  <si>
    <t>distância adotada =</t>
  </si>
  <si>
    <t>Responsável Técnico pelo Orçamento</t>
  </si>
  <si>
    <t xml:space="preserve">Nº contrato: </t>
  </si>
  <si>
    <t xml:space="preserve">Objeto: </t>
  </si>
  <si>
    <t>Local:</t>
  </si>
  <si>
    <t>MAPA DE LOCALIZAÇÃO -  BOTA-FORA</t>
  </si>
  <si>
    <t>DISTÂNCIA DE IDA:</t>
  </si>
  <si>
    <t>DISTÂNCIA DE VOLTA:</t>
  </si>
  <si>
    <t>Objeto:</t>
  </si>
  <si>
    <t>Arquiteto(a):</t>
  </si>
  <si>
    <t>coluna que lança direto no orçamento - NÃO IMPRIME</t>
  </si>
  <si>
    <t>quantidade</t>
  </si>
  <si>
    <t>Total</t>
  </si>
  <si>
    <t xml:space="preserve">MAPA DE LOCALIZAÇÃO -  USINA DE ASFÁLTO </t>
  </si>
  <si>
    <t>Apresentamos demonstrativos de memória de cálculo das distâncias reais entre o endereço da obra e a Empresa</t>
  </si>
  <si>
    <t>Localização da usina:</t>
  </si>
  <si>
    <t>Distância=</t>
  </si>
  <si>
    <t>Rodovia Santos Dumont (SP 75), km42 - Salto/ SP</t>
  </si>
  <si>
    <t>Responsável técnico pelo Orçamento</t>
  </si>
  <si>
    <t>IMPRIMIR APENAS MESES QUE SERÁ EXECUTADO ALGUM SERVIÇO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</si>
  <si>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</si>
  <si>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r>
      <t xml:space="preserve">Tomamos por referência a Empresa </t>
    </r>
    <r>
      <rPr>
        <b/>
        <sz val="12"/>
        <rFont val="Arial"/>
        <family val="2"/>
      </rPr>
      <t>SPL Base</t>
    </r>
    <r>
      <rPr>
        <b/>
        <sz val="9"/>
        <rFont val="Arial"/>
        <family val="2"/>
      </rPr>
      <t xml:space="preserve"> como sendo o local  de distribuição dos materiais necessários para obras de pavimentação e recapemento</t>
    </r>
  </si>
  <si>
    <t>Elton Maeda</t>
  </si>
  <si>
    <t>A72570-6</t>
  </si>
  <si>
    <t>COLE AQUI</t>
  </si>
  <si>
    <t>QUANTIDADE</t>
  </si>
  <si>
    <t>Engenheiro:</t>
  </si>
  <si>
    <t>MEMORIA DE CALCULO</t>
  </si>
  <si>
    <t>COT-02</t>
  </si>
  <si>
    <t>COT-03</t>
  </si>
  <si>
    <t>COT-04</t>
  </si>
  <si>
    <t>COT-05</t>
  </si>
  <si>
    <t>COT-06</t>
  </si>
  <si>
    <t>Trenzinho</t>
  </si>
  <si>
    <t>Sorvete</t>
  </si>
  <si>
    <t>Galo</t>
  </si>
  <si>
    <t>Peixe</t>
  </si>
  <si>
    <t>Celular</t>
  </si>
  <si>
    <t>Figura Humana</t>
  </si>
  <si>
    <t>Canindé - Esculturas em Fibra</t>
  </si>
  <si>
    <t>11.027.895/0001-74</t>
  </si>
  <si>
    <t>(62) 3207-0229</t>
  </si>
  <si>
    <t>Ive Sales</t>
  </si>
  <si>
    <t>Atelier Casa do Trem</t>
  </si>
  <si>
    <t>(11)2042-2875</t>
  </si>
  <si>
    <t>Gabriela</t>
  </si>
  <si>
    <t>04.182.493/0001-89</t>
  </si>
  <si>
    <t>Maxwell Lopes</t>
  </si>
  <si>
    <t>Arte em Fibra</t>
  </si>
  <si>
    <t>(31) 3913 8168</t>
  </si>
  <si>
    <t>05.772.143/0001-35</t>
  </si>
  <si>
    <t>Obra</t>
  </si>
  <si>
    <t>Bancos</t>
  </si>
  <si>
    <t>B.D.I.</t>
  </si>
  <si>
    <t>Encargos Sociais</t>
  </si>
  <si>
    <t>REVITALIZAÇÃO DA PISTA DE SKATE</t>
  </si>
  <si>
    <t xml:space="preserve">SINAPI - 05/2020 - São Paulo
CPOS - 03/2020 - São Paulo
</t>
  </si>
  <si>
    <t>Planilha Orçamentária Sintética</t>
  </si>
  <si>
    <t>Código</t>
  </si>
  <si>
    <t>Banco</t>
  </si>
  <si>
    <t>Descrição</t>
  </si>
  <si>
    <t>Und</t>
  </si>
  <si>
    <t>Quant.</t>
  </si>
  <si>
    <t>Valor Unit</t>
  </si>
  <si>
    <t>Valor Unit com BDI</t>
  </si>
  <si>
    <t>Peso (%)</t>
  </si>
  <si>
    <t xml:space="preserve"> 1 </t>
  </si>
  <si>
    <t>SERVIÇOS PRELIMINARES</t>
  </si>
  <si>
    <t xml:space="preserve"> 1.1 </t>
  </si>
  <si>
    <t xml:space="preserve"> 00004813 </t>
  </si>
  <si>
    <t>SINAPI</t>
  </si>
  <si>
    <t>PLACA DE OBRA (PARA CONSTRUCAO CIVIL) EM CHAPA GALVANIZADA *N. 22*, ADESIVADA, DE *2,0 X 1,125* M</t>
  </si>
  <si>
    <t>m²</t>
  </si>
  <si>
    <t xml:space="preserve"> 2 </t>
  </si>
  <si>
    <t>DEMOLIÇÕES</t>
  </si>
  <si>
    <t xml:space="preserve"> 2.1 </t>
  </si>
  <si>
    <t xml:space="preserve"> 03.01.230 </t>
  </si>
  <si>
    <t>CPOS</t>
  </si>
  <si>
    <t>Demolição mecanizada de concreto simples, inclusive fragmentação e acomodação do material</t>
  </si>
  <si>
    <t>m³</t>
  </si>
  <si>
    <t xml:space="preserve"> 2.2 </t>
  </si>
  <si>
    <t xml:space="preserve"> 03.01.020 </t>
  </si>
  <si>
    <t>Demolição manual de concreto simples</t>
  </si>
  <si>
    <t xml:space="preserve"> 2.3 </t>
  </si>
  <si>
    <t xml:space="preserve"> 04.09.100 </t>
  </si>
  <si>
    <t>Retirada de guarda-corpo ou gradil em geral</t>
  </si>
  <si>
    <t xml:space="preserve"> 2.4 </t>
  </si>
  <si>
    <t xml:space="preserve"> 97622 </t>
  </si>
  <si>
    <t>DEMOLIÇÃO DE ALVENARIA DE BLOCO FURADO, DE FORMA MANUAL, SEM REAPROVEITAMENTO. AF_12/2017</t>
  </si>
  <si>
    <t xml:space="preserve"> 2.5 </t>
  </si>
  <si>
    <t xml:space="preserve"> 72897 </t>
  </si>
  <si>
    <t>CARGA MANUAL DE ENTULHO EM CAMINHAO BASCULANTE 6 M3</t>
  </si>
  <si>
    <t xml:space="preserve"> 2.6 </t>
  </si>
  <si>
    <t xml:space="preserve"> 97914 </t>
  </si>
  <si>
    <t>TRANSPORTE COM CAMINHÃO BASCULANTE DE 6 M3, EM VIA URBANA PAVIMENTADA, DMT ATÉ 30 KM (UNIDADE: M3XKM). AF_01/2018</t>
  </si>
  <si>
    <t>M3XKM</t>
  </si>
  <si>
    <t xml:space="preserve"> 3 </t>
  </si>
  <si>
    <t>PISO DE CIMENTO POLIDO</t>
  </si>
  <si>
    <t xml:space="preserve"> 3.1 </t>
  </si>
  <si>
    <t xml:space="preserve"> 97086 </t>
  </si>
  <si>
    <t>FABRICAÇÃO, MONTAGEM E DESMONTAGEM DE FORMA PARA RADIER, EM MADEIRA SERRADA, 4 UTILIZAÇÕES. AF_09/2017</t>
  </si>
  <si>
    <t xml:space="preserve"> 3.2 </t>
  </si>
  <si>
    <t xml:space="preserve"> 96622 </t>
  </si>
  <si>
    <t>LASTRO COM MATERIAL GRANULAR, APLICAÇÃO EM PISOS OU RADIERS, ESPESSURA DE *5 CM*. AF_08/2017</t>
  </si>
  <si>
    <t xml:space="preserve"> 3.3 </t>
  </si>
  <si>
    <t xml:space="preserve"> 68053 </t>
  </si>
  <si>
    <t>FORNECIMENTO/INSTALACAO LONA PLASTICA PRETA, PARA IMPERMEABILIZACAO, ESPESSURA 150 MICRAS.</t>
  </si>
  <si>
    <t xml:space="preserve"> 3.4 </t>
  </si>
  <si>
    <t xml:space="preserve"> 85662 </t>
  </si>
  <si>
    <t>ARMACAO EM TELA DE ACO SOLDADA NERVURADA Q-92, ACO CA-60, 4,2MM, MALHA 15X15CM</t>
  </si>
  <si>
    <t xml:space="preserve"> 3.5 </t>
  </si>
  <si>
    <t xml:space="preserve"> 97094 </t>
  </si>
  <si>
    <t>CONCRETAGEM DE RADIER, PISO OU LAJE SOBRE SOLO, FCK 30 MPA, PARA ESPESSURA DE 10 CM - LANÇAMENTO, ADENSAMENTO E ACABAMENTO. AF_09/2017</t>
  </si>
  <si>
    <t xml:space="preserve"> 3.6 </t>
  </si>
  <si>
    <t xml:space="preserve"> 97097 </t>
  </si>
  <si>
    <t>ACABAMENTO POLIDO PARA PISO DE CONCRETO ARMADO DE ALTA RESISTÊNCIA. AF_09/2017</t>
  </si>
  <si>
    <t xml:space="preserve"> 4 </t>
  </si>
  <si>
    <t>CONSTRUÇÕES EM CONCRETO</t>
  </si>
  <si>
    <t xml:space="preserve"> 4.1 </t>
  </si>
  <si>
    <t>CAIXOTE E AMPLIAÇÃO DA RAMPA</t>
  </si>
  <si>
    <t xml:space="preserve"> 4.1.1 </t>
  </si>
  <si>
    <t xml:space="preserve"> 4.1.2 </t>
  </si>
  <si>
    <t xml:space="preserve"> 4.1.3 </t>
  </si>
  <si>
    <t xml:space="preserve"> 4.2 </t>
  </si>
  <si>
    <t>QUARTER PIPE</t>
  </si>
  <si>
    <t xml:space="preserve"> 4.2.1 </t>
  </si>
  <si>
    <t xml:space="preserve"> 4.2.2 </t>
  </si>
  <si>
    <t xml:space="preserve"> 4.2.3 </t>
  </si>
  <si>
    <t xml:space="preserve"> 89978 </t>
  </si>
  <si>
    <t>(COMPOSIÇÃO REPRESENTATIVA) DO SERVIÇO DE ALVENARIA DE VEDAÇÃO DE BLOCOS VAZADOS DE CONCRETO DE 14X19X39CM (ESPESSURA 14CM), PARA EDIFICAÇÃO HABITACIONAL UNIFAMILIAR (CASA) E EDIFICAÇÃO PÚBLICA PADRÃO. AF_12/2014</t>
  </si>
  <si>
    <t xml:space="preserve"> 90856 </t>
  </si>
  <si>
    <t>CONCRETAGEM DE LAJES EM EDIFICAÇÕES MULTIFAMILIARES FEITAS COM SISTEMA DE FÔRMAS MANUSEÁVEIS, COM CONCRETO USINADO BOMBEÁVEL FCK 20 MPA - LANÇAMENTO, ADENSAMENTO E ACABAMENTO. AF_06/2015</t>
  </si>
  <si>
    <t xml:space="preserve"> 5 </t>
  </si>
  <si>
    <t>PLATAFORMA COM ESCADARIA E RAMPA</t>
  </si>
  <si>
    <t xml:space="preserve"> 5.1 </t>
  </si>
  <si>
    <t>FUNDAÇÃO</t>
  </si>
  <si>
    <t xml:space="preserve"> 5.1.1 </t>
  </si>
  <si>
    <t>BROCA</t>
  </si>
  <si>
    <t xml:space="preserve"> 5.1.1.1 </t>
  </si>
  <si>
    <t xml:space="preserve"> 101173 </t>
  </si>
  <si>
    <t>ESTACA BROCA DE CONCRETO, DIÂMETRO DE 20CM, ESCAVAÇÃO MANUAL COM TRADO CONCHA, COM ARMADURA DE ARRANQUE. AF_05/2020</t>
  </si>
  <si>
    <t>M</t>
  </si>
  <si>
    <t xml:space="preserve"> 5.1.2 </t>
  </si>
  <si>
    <t>VIGA BALDRAME</t>
  </si>
  <si>
    <t xml:space="preserve"> 5.1.2.1 </t>
  </si>
  <si>
    <t xml:space="preserve"> 96527 </t>
  </si>
  <si>
    <t>ESCAVAÇÃO MANUAL DE VALA PARA VIGA BALDRAME, COM PREVISÃO DE FÔRMA. AF_06/2017</t>
  </si>
  <si>
    <t xml:space="preserve"> 5.1.2.2 </t>
  </si>
  <si>
    <t xml:space="preserve"> 94103 </t>
  </si>
  <si>
    <t>LASTRO DE VALA COM PREPARO DE FUNDO, LARGURA MENOR QUE 1,5 M, COM CAMADA DE BRITA, LANÇAMENTO MANUAL, EM LOCAL COM NÍVEL BAIXO DE INTERFERÊNCIA. AF_06/2016</t>
  </si>
  <si>
    <t xml:space="preserve"> 5.1.2.3 </t>
  </si>
  <si>
    <t xml:space="preserve"> 96542 </t>
  </si>
  <si>
    <t>FABRICAÇÃO, MONTAGEM E DESMONTAGEM DE FÔRMA PARA VIGA BALDRAME, EM CHAPA DE MADEIRA COMPENSADA RESINADA, E=17 MM, 4 UTILIZAÇÕES. AF_06/2017</t>
  </si>
  <si>
    <t xml:space="preserve"> 5.1.2.4 </t>
  </si>
  <si>
    <t xml:space="preserve"> 96546 </t>
  </si>
  <si>
    <t>ARMAÇÃO DE BLOCO, VIGA BALDRAME OU SAPATA UTILIZANDO AÇO CA-50 DE 10 MM - MONTAGEM. AF_06/2017</t>
  </si>
  <si>
    <t>KG</t>
  </si>
  <si>
    <t xml:space="preserve"> 5.1.2.5 </t>
  </si>
  <si>
    <t xml:space="preserve"> 96544 </t>
  </si>
  <si>
    <t>ARMAÇÃO DE BLOCO, VIGA BALDRAME OU SAPATA UTILIZANDO AÇO CA-50 DE 6,3 MM - MONTAGEM. AF_06/2017</t>
  </si>
  <si>
    <t xml:space="preserve"> 5.1.2.6 </t>
  </si>
  <si>
    <t xml:space="preserve"> 96557 </t>
  </si>
  <si>
    <t>CONCRETAGEM DE BLOCOS DE COROAMENTO E VIGAS BALDRAMES, FCK 30 MPA, COM USO DE BOMBA  LANÇAMENTO, ADENSAMENTO E ACABAMENTO. AF_06/2017</t>
  </si>
  <si>
    <t xml:space="preserve"> 5.1.2.7 </t>
  </si>
  <si>
    <t xml:space="preserve"> 98557 </t>
  </si>
  <si>
    <t>IMPERMEABILIZAÇÃO DE SUPERFÍCIE COM EMULSÃO ASFÁLTICA, 2 DEMÃOS AF_06/2018</t>
  </si>
  <si>
    <t xml:space="preserve"> 5.1.2.8 </t>
  </si>
  <si>
    <t xml:space="preserve"> 93382 </t>
  </si>
  <si>
    <t>REATERRO MANUAL DE VALAS COM COMPACTAÇÃO MECANIZADA. AF_04/2016</t>
  </si>
  <si>
    <t xml:space="preserve"> 5.1.2.9 </t>
  </si>
  <si>
    <t xml:space="preserve"> 5.1.2.10 </t>
  </si>
  <si>
    <t xml:space="preserve"> 5.2 </t>
  </si>
  <si>
    <t>CONTRAPISO</t>
  </si>
  <si>
    <t xml:space="preserve"> 5.2.1 </t>
  </si>
  <si>
    <t xml:space="preserve"> 54.01.400 </t>
  </si>
  <si>
    <t>Abertura de caixa até 25 cm, inclui escavação, compactação, transporte e preparo do sub-leito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</si>
  <si>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</si>
  <si>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</si>
  <si>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</si>
  <si>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</si>
  <si>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</si>
  <si>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5.3 </t>
  </si>
  <si>
    <t>ALVENARIA ESTRUTURAL</t>
  </si>
  <si>
    <t xml:space="preserve"> 5.3.1 </t>
  </si>
  <si>
    <t xml:space="preserve"> 89288 </t>
  </si>
  <si>
    <t>ALVENARIA ESTRUTURAL DE BLOCOS CERÂMICOS 14X19X39, (ESPESSURA DE 14 CM), PARA PAREDES COM ÁREA LÍQUIDA MAIOR OU IGUAL A 6M², COM VÃOS, UTILIZANDO PALHETA E ARGAMASSA DE ASSENTAMENTO COM PREPARO EM BETONEIRA. AF_12/2014</t>
  </si>
  <si>
    <t xml:space="preserve"> 5.4 </t>
  </si>
  <si>
    <t>REVESTIMENTO</t>
  </si>
  <si>
    <t xml:space="preserve"> 5.4.1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</si>
  <si>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</si>
  <si>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</si>
  <si>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5.4.2 </t>
  </si>
  <si>
    <t xml:space="preserve"> 87775 </t>
  </si>
  <si>
    <t>EMBOÇO OU MASSA ÚNICA EM ARGAMASSA TRAÇO 1:2:8, PREPARO MECÂNICO COM BETONEIRA 400 L, APLICADA MANUALMENTE EM PANOS DE FACHADA COM PRESENÇA DE VÃOS, ESPESSURA DE 25 MM. AF_06/2014</t>
  </si>
  <si>
    <t xml:space="preserve"> 6 </t>
  </si>
  <si>
    <t>REFORMA DAS RAMPAS E ARQUIBANCADA</t>
  </si>
  <si>
    <t xml:space="preserve"> 6.1 </t>
  </si>
  <si>
    <t>RAMPAS E ARQUIBANCADAS</t>
  </si>
  <si>
    <t xml:space="preserve"> 6.1.1 </t>
  </si>
  <si>
    <t xml:space="preserve"> 6.1.2 </t>
  </si>
  <si>
    <t xml:space="preserve"> 6.1.3 </t>
  </si>
  <si>
    <t xml:space="preserve"> 6.2 </t>
  </si>
  <si>
    <t>CONSTRUÇÃO DE DEGRAUS</t>
  </si>
  <si>
    <t xml:space="preserve"> 6.2.1 </t>
  </si>
  <si>
    <t xml:space="preserve"> 89480 </t>
  </si>
  <si>
    <t>ALVENARIA DE BLOCOS DE CONCRETO ESTRUTURAL 14X19X29 CM, (ESPESSURA 14 CM) FBK = 14,0 MPA, PARA PAREDES COM ÁREA LÍQUIDA MENOR QUE 6M², SEM VÃOS, UTILIZANDO COLHER DE PEDREIRO. AF_12/2014</t>
  </si>
  <si>
    <t xml:space="preserve"> 6.2.2 </t>
  </si>
  <si>
    <t xml:space="preserve"> 87894 </t>
  </si>
  <si>
    <t>CHAPISCO APLICADO EM ALVENARIA (SEM PRESENÇA DE VÃOS) E ESTRUTURAS DE CONCRETO DE FACHADA, COM COLHER DE PEDREIRO.  ARGAMASSA TRAÇO 1:3 COM PREPARO EM BETONEIRA 400L. AF_06/2014</t>
  </si>
  <si>
    <t xml:space="preserve"> 6.2.3 </t>
  </si>
  <si>
    <t xml:space="preserve"> 87795 </t>
  </si>
  <si>
    <t>EMBOÇO OU MASSA ÚNICA EM ARGAMASSA INDUSTRIALIZADA, PREPARO MECÂNICO E APLICAÇÃO COM EQUIPAMENTO DE MISTURA E PROJEÇÃO DE 1,5 M3/H DE ARGAMASSA EM PANOS CEGOS DE FACHADA (SEM PRESENÇA DE VÃOS), ESPESSURA DE 25 MM. AF_06/2014</t>
  </si>
  <si>
    <t xml:space="preserve"> 7 </t>
  </si>
  <si>
    <t>ACABAMENTOS</t>
  </si>
  <si>
    <t xml:space="preserve"> 7.1 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</si>
  <si>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</si>
  <si>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</si>
  <si>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7.2 </t>
  </si>
  <si>
    <t xml:space="preserve"> 99855 </t>
  </si>
  <si>
    <t>CORRIMÃO SIMPLES, DIÂMETRO EXTERNO = 1 1/2", EM AÇO GALVANIZADO. AF_04/2019_P</t>
  </si>
  <si>
    <t xml:space="preserve"> 7.3 </t>
  </si>
  <si>
    <t xml:space="preserve"> 29.01.210 </t>
  </si>
  <si>
    <t>Cantoneira em aço galvanizado</t>
  </si>
  <si>
    <t>kg</t>
  </si>
  <si>
    <t xml:space="preserve"> 8 </t>
  </si>
  <si>
    <t>PONTO DE HIDRATAÇÃO</t>
  </si>
  <si>
    <t xml:space="preserve"> 8.1 </t>
  </si>
  <si>
    <t>ESTRUTURA EM CONCRETO</t>
  </si>
  <si>
    <t xml:space="preserve"> 93358 </t>
  </si>
  <si>
    <t>ESCAVAÇÃO MANUAL DE VALA COM PROFUNDIDADE MENOR OU IGUAL A 1,30 M. AF_03/2016</t>
  </si>
  <si>
    <t xml:space="preserve"> 8.2 </t>
  </si>
  <si>
    <t xml:space="preserve"> 88787 </t>
  </si>
  <si>
    <t>REVESTIMENTO CERÂMICO PARA PAREDES EXTERNAS EM PASTILHAS DE PORCELANA 2,5 X 2,5 CM (PLACAS DE 30 X 30 CM), ALINHADAS A PRUMO, APLICADO EM PANOS SEM VÃOS. AF_10/2014</t>
  </si>
  <si>
    <t>METAIS</t>
  </si>
  <si>
    <t xml:space="preserve"> 86914 </t>
  </si>
  <si>
    <t>TORNEIRA CROMADA 1/2 OU 3/4 PARA TANQUE, PADRÃO MÉDIO - FORNECIMENTO E INSTALAÇÃO. AF_01/2020</t>
  </si>
  <si>
    <t>UN</t>
  </si>
  <si>
    <t xml:space="preserve"> 49.11.130 </t>
  </si>
  <si>
    <t>Canaleta com grelha em alumínio, largura de 80 mm</t>
  </si>
  <si>
    <t>m</t>
  </si>
  <si>
    <t>INSTALAÇÕES HIDROSSANITÁRIAS</t>
  </si>
  <si>
    <t>INSTALAÇÕES DE ÁGUA FRIA</t>
  </si>
  <si>
    <t xml:space="preserve"> 91785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</si>
  <si>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</si>
  <si>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INSTALAÇÕES DE ESGOTO</t>
  </si>
  <si>
    <t xml:space="preserve"> 98430 </t>
  </si>
  <si>
    <t>(COMPOSIÇÃO REPRESENTATIVA) POÇO DE VISITA CIRCULAR PARA ESGOTO, EM ALVENARIA COM TIJOLOS CERÂMICOS MACIÇOS, DIÂMETRO INTERNO = 1,2 M, PROFUNDIDADE ATÉ 1,50 M, INCLUINDO TAMPÃO DE FERRO FUNDIDO, DIÂMETRO DE 60 CM. AF_04/2018</t>
  </si>
  <si>
    <t xml:space="preserve"> 98051 </t>
  </si>
  <si>
    <t>CHAMINÉ CIRCULAR PARA POÇO DE VISITA PARA ESGOTO, EM ALVENARIA COM TIJOLOS CERÂMICOS MACIÇOS, DIÂMETRO INTERNO = 0,6 M. AF_05/2018</t>
  </si>
  <si>
    <t xml:space="preserve"> 91792 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</si>
  <si>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</si>
  <si>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 xml:space="preserve"> 9 </t>
  </si>
  <si>
    <t>ILUMINAÇÃO</t>
  </si>
  <si>
    <t xml:space="preserve"> 9.1 </t>
  </si>
  <si>
    <t xml:space="preserve"> 9.2 </t>
  </si>
  <si>
    <t xml:space="preserve"> 97670 </t>
  </si>
  <si>
    <t>ELETRODUTO FLEXÍVEL CORRUGADO, PEAD, DN 100 (4) - FORNECIMENTO E INSTALAÇÃO. AF_04/2016</t>
  </si>
  <si>
    <t xml:space="preserve"> 9.3 </t>
  </si>
  <si>
    <t xml:space="preserve"> 91933 </t>
  </si>
  <si>
    <t>CABO DE COBRE FLEXÍVEL ISOLADO, 10 MM², ANTI-CHAMA 0,6/1,0 KV, PARA CIRCUITOS TERMINAIS - FORNECIMENTO E INSTALAÇÃO. AF_12/2015</t>
  </si>
  <si>
    <t xml:space="preserve"> 9.4 </t>
  </si>
  <si>
    <t xml:space="preserve"> 91925 </t>
  </si>
  <si>
    <t>CABO DE COBRE FLEXÍVEL ISOLADO, 1,5 MM², ANTI-CHAMA 0,6/1,0 KV, PARA CIRCUITOS TERMINAIS - FORNECIMENTO E INSTALAÇÃO. AF_12/2015</t>
  </si>
  <si>
    <t xml:space="preserve"> 83463 </t>
  </si>
  <si>
    <t>QUADRO DE DISTRIBUICAO DE ENERGIA EM CHAPA DE ACO GALVANIZADO, PARA 12 DISJUNTORES TERMOMAGNETICOS MONOPOLARES, COM BARRAMENTO TRIFASICO E NEUTRO - FORNECIMENTO E INSTALACAO</t>
  </si>
  <si>
    <t xml:space="preserve"> 93661 </t>
  </si>
  <si>
    <t>DISJUNTOR BIPOLAR TIPO DIN, CORRENTE NOMINAL DE 16A - FORNECIMENTO E INSTALAÇÃO. AF_04/2016</t>
  </si>
  <si>
    <t xml:space="preserve"> 93664 </t>
  </si>
  <si>
    <t>DISJUNTOR BIPOLAR TIPO DIN, CORRENTE NOMINAL DE 32A - FORNECIMENTO E INSTALAÇÃO. AF_04/2016</t>
  </si>
  <si>
    <t xml:space="preserve"> 83399 </t>
  </si>
  <si>
    <t>RELE FOTOELETRICO P/ COMANDO DE ILUMINACAO EXTERNA 220V/1000W - FORNECIMENTO E INSTALACAO</t>
  </si>
  <si>
    <t xml:space="preserve"> 41.10.500 </t>
  </si>
  <si>
    <t>Poste telecônico reto em aço SAE 1010/1020 galvanizado a fogo, altura de 4,00 m</t>
  </si>
  <si>
    <t>un</t>
  </si>
  <si>
    <t xml:space="preserve"> 83400 </t>
  </si>
  <si>
    <t>BRACO P/ ILUMINACAO DE RUAS EM TUBO ACO GALV 1" COMP = 1,20M E INCLINACAO 25GRAUS EM RELACAO AO PLANO VERTICAL P/ FIXACAO EM POSTE OU PAREDE - FORNECIMENTO E INSTALACAO</t>
  </si>
  <si>
    <t xml:space="preserve"> 41.11.721 </t>
  </si>
  <si>
    <t>Luminária LED retangular para poste de 6250 até 6674 lm, eficiência mínima 113 lm/W</t>
  </si>
  <si>
    <t xml:space="preserve"> 98111 </t>
  </si>
  <si>
    <t>CAIXA DE INSPEÇÃO PARA ATERRAMENTO, CIRCULAR, EM POLIETILENO, DIÂMETRO INTERNO = 0,3 M. AF_05/2018</t>
  </si>
  <si>
    <t xml:space="preserve"> 96985 </t>
  </si>
  <si>
    <t>HASTE DE ATERRAMENTO 5/8  PARA SPDA - FORNECIMENTO E INSTALAÇÃO. AF_12/2017</t>
  </si>
  <si>
    <t xml:space="preserve"> 97891 </t>
  </si>
  <si>
    <t>CAIXA ENTERRADA ELÉTRICA RETANGULAR, EM ALVENARIA COM BLOCOS DE CONCRETO, FUNDO COM BRITA, DIMENSÕES INTERNAS: 0,4X0,4X0,4 M. AF_05/2018</t>
  </si>
  <si>
    <t xml:space="preserve"> 93008 </t>
  </si>
  <si>
    <t>ELETRODUTO RÍGIDO ROSCÁVEL, PVC, DN 50 MM (1 1/2") - FORNECIMENTO E INSTALAÇÃO. AF_12/2015</t>
  </si>
  <si>
    <t xml:space="preserve"> 10 </t>
  </si>
  <si>
    <t>LIMPEZA FINAL</t>
  </si>
  <si>
    <t xml:space="preserve"> 10.1 </t>
  </si>
  <si>
    <t xml:space="preserve"> 55.01.020 </t>
  </si>
  <si>
    <t>Limpeza final da obra</t>
  </si>
  <si>
    <t>Total sem BDI</t>
  </si>
  <si>
    <t>Total do BDI</t>
  </si>
  <si>
    <t>Total Geral</t>
  </si>
  <si>
    <t>Revitalização da Pista de Skate</t>
  </si>
  <si>
    <t>Rua Jabobe Worms, Centro - Espirito Santo do Pinhal/SP</t>
  </si>
  <si>
    <t>Sergio Del Bianchi Junior</t>
  </si>
  <si>
    <t>Prefeito Municipal de Esperito Santo do Pinhal</t>
  </si>
  <si>
    <t>Prefeitura Municipal de Espirito Santo do Pinhal</t>
  </si>
  <si>
    <t>Espririto Santo do Pinhal/SP</t>
  </si>
  <si>
    <t>comprimento</t>
  </si>
  <si>
    <t>x</t>
  </si>
  <si>
    <t>altura</t>
  </si>
  <si>
    <t>área</t>
  </si>
  <si>
    <t>espessura</t>
  </si>
  <si>
    <t>Capa da rampa</t>
  </si>
  <si>
    <t>Capa da arquibancada</t>
  </si>
  <si>
    <t>Remoção dos trilhos</t>
  </si>
  <si>
    <t>Demolição do patamar</t>
  </si>
  <si>
    <t>volume</t>
  </si>
  <si>
    <t>largura</t>
  </si>
  <si>
    <t>distância</t>
  </si>
  <si>
    <t>áea</t>
  </si>
  <si>
    <t>Vide quantitativo em projeto</t>
  </si>
  <si>
    <t>Considerando a área da face dos dois quarter pipes + área para radier</t>
  </si>
  <si>
    <t>Concretagem do radier</t>
  </si>
  <si>
    <t>Concretagem dos quarter pipes - vide quantitativo em projeto</t>
  </si>
  <si>
    <t>(COMPOSIÇÃO REPRESENTATIVA) DE ALVENARIA DE BLOCOS DE CONCRETO ESTRUTURAL 14X19X39 CM, (ESPESSURA 14 CM), FBK = 4,5 MPA, UTILIZANDO PALHETA, PARA EDIFICAÇÃO HABITACIONAL. AF_10/2015</t>
  </si>
  <si>
    <t xml:space="preserve"> 9.1.1 </t>
  </si>
  <si>
    <t xml:space="preserve"> 9.1.2 </t>
  </si>
  <si>
    <t xml:space="preserve"> 9.1.3 </t>
  </si>
  <si>
    <t xml:space="preserve"> 9.1.4 </t>
  </si>
  <si>
    <t xml:space="preserve"> 9.1.5 </t>
  </si>
  <si>
    <t xml:space="preserve"> 9.1.6 </t>
  </si>
  <si>
    <t xml:space="preserve"> 9.1.7 </t>
  </si>
  <si>
    <t xml:space="preserve"> 9.1.8 </t>
  </si>
  <si>
    <t xml:space="preserve"> 9.1.9 </t>
  </si>
  <si>
    <t xml:space="preserve"> 9.2.1 </t>
  </si>
  <si>
    <t xml:space="preserve"> 9.2.2 </t>
  </si>
  <si>
    <t xml:space="preserve"> 9.2.3 </t>
  </si>
  <si>
    <t xml:space="preserve"> 9.3.1 </t>
  </si>
  <si>
    <t xml:space="preserve"> 9.3.2 </t>
  </si>
  <si>
    <t xml:space="preserve"> 9.4.1 </t>
  </si>
  <si>
    <t xml:space="preserve"> 9.4.1.1 </t>
  </si>
  <si>
    <t xml:space="preserve"> 9.4.1.2 </t>
  </si>
  <si>
    <t xml:space="preserve"> 9.4.1.3 </t>
  </si>
  <si>
    <t xml:space="preserve"> 9.4.1.4 </t>
  </si>
  <si>
    <t xml:space="preserve"> 9.4.1.5 </t>
  </si>
  <si>
    <t xml:space="preserve"> 9.4.2 </t>
  </si>
  <si>
    <t xml:space="preserve"> 9.4.2.1 </t>
  </si>
  <si>
    <t xml:space="preserve"> 9.4.2.2 </t>
  </si>
  <si>
    <t xml:space="preserve"> 9.4.2.3 </t>
  </si>
  <si>
    <t xml:space="preserve"> 9.4.2.4 </t>
  </si>
  <si>
    <t xml:space="preserve"> 9.4.2.5 </t>
  </si>
  <si>
    <t xml:space="preserve"> 9.4.2.6 </t>
  </si>
  <si>
    <t xml:space="preserve"> 9.4.2.7 </t>
  </si>
  <si>
    <t xml:space="preserve"> 10.2 </t>
  </si>
  <si>
    <t xml:space="preserve"> 10.3 </t>
  </si>
  <si>
    <t xml:space="preserve"> 10.4 </t>
  </si>
  <si>
    <t xml:space="preserve"> 10.5 </t>
  </si>
  <si>
    <t xml:space="preserve"> 10.6 </t>
  </si>
  <si>
    <t xml:space="preserve"> 10.7 </t>
  </si>
  <si>
    <t xml:space="preserve"> 10.8 </t>
  </si>
  <si>
    <t xml:space="preserve"> 10.9 </t>
  </si>
  <si>
    <t xml:space="preserve"> 10.10 </t>
  </si>
  <si>
    <t xml:space="preserve"> 10.11 </t>
  </si>
  <si>
    <t xml:space="preserve"> 10.12 </t>
  </si>
  <si>
    <t xml:space="preserve"> 10.13 </t>
  </si>
  <si>
    <t xml:space="preserve"> 10.14 </t>
  </si>
  <si>
    <t xml:space="preserve"> 10.15 </t>
  </si>
  <si>
    <t xml:space="preserve"> 10.16 </t>
  </si>
  <si>
    <t xml:space="preserve"> 10.17 </t>
  </si>
  <si>
    <t xml:space="preserve"> 10.18 </t>
  </si>
  <si>
    <t xml:space="preserve"> 11 </t>
  </si>
  <si>
    <t xml:space="preserve"> 11.1 </t>
  </si>
  <si>
    <t>PINTURA</t>
  </si>
  <si>
    <t xml:space="preserve"> 88485 </t>
  </si>
  <si>
    <t>APLICAÇÃO DE FUNDO SELADOR ACRÍLICO EM PAREDES, UMA DEMÃO. AF_06/2014</t>
  </si>
  <si>
    <t xml:space="preserve"> 88489 </t>
  </si>
  <si>
    <t>APLICAÇÃO MANUAL DE PINTURA COM TINTA LÁTEX ACRÍLICA EM PAREDES, DUAS DEMÃOS. AF_06/2014</t>
  </si>
  <si>
    <t>VB01</t>
  </si>
  <si>
    <t>VB02</t>
  </si>
  <si>
    <t>VB03</t>
  </si>
  <si>
    <t>VB04</t>
  </si>
  <si>
    <t>VB05</t>
  </si>
  <si>
    <t>VB06</t>
  </si>
  <si>
    <t>VB07</t>
  </si>
  <si>
    <t>peso</t>
  </si>
  <si>
    <t xml:space="preserve">comprimento </t>
  </si>
  <si>
    <t>Escada</t>
  </si>
  <si>
    <t>Plataforma</t>
  </si>
  <si>
    <t>Rampa</t>
  </si>
  <si>
    <t>Rampas</t>
  </si>
  <si>
    <t>Arquibancadas</t>
  </si>
  <si>
    <t>compimento</t>
  </si>
  <si>
    <t>Instalação de guarda-corpo com 1,00 m de altura</t>
  </si>
  <si>
    <t>Preenchimento em conceto para nivelar degraus a altura da rampa (ver corte AA)</t>
  </si>
  <si>
    <t>Vide quantitativo em projeto - 2 trilhos de 4 m e 1 trilho de 1 m com altura de 0,30 m, trilho de 4,20 tera altura de 0,45 m e finalização do tubo deve ser 0,10 m mais alto, altura final de 0,55 m (detalhe no corte AA)</t>
  </si>
  <si>
    <t>Vide quantitativo em projeto - peso específico: 1,19 kg/m</t>
  </si>
  <si>
    <t>Área consideradas para pintura: plataforma + degraus + rampa, degraus construídos, quarter pipe + área de nivelamento dos degraus</t>
  </si>
  <si>
    <t>Idem item 8.1</t>
  </si>
  <si>
    <t>profundidade</t>
  </si>
  <si>
    <t>área de projeção</t>
  </si>
  <si>
    <t>perímetro</t>
  </si>
  <si>
    <t>Face de suporte das torneiras</t>
  </si>
  <si>
    <t>Laterais do ponto de hidratação</t>
  </si>
  <si>
    <t>Superior, frontal e posterior</t>
  </si>
  <si>
    <t>Laterais</t>
  </si>
  <si>
    <t>perímetro do corte  transversal</t>
  </si>
  <si>
    <t>área do corte lateral =</t>
  </si>
  <si>
    <t>vol escav</t>
  </si>
  <si>
    <t>vol preenc</t>
  </si>
  <si>
    <t>vol reat</t>
  </si>
  <si>
    <t>Considerando 20% de empolamento</t>
  </si>
  <si>
    <t>distânci</t>
  </si>
  <si>
    <t>Vala técnica de 0,91 m x 0,40 m</t>
  </si>
  <si>
    <t>Arq°:</t>
  </si>
  <si>
    <t xml:space="preserve"> 20,5%</t>
  </si>
  <si>
    <t>Não Desonerado:  0,00%</t>
  </si>
  <si>
    <t xml:space="preserve"> 91815 </t>
  </si>
  <si>
    <t xml:space="preserve"> 4.2.4 </t>
  </si>
  <si>
    <t xml:space="preserve"> 9.4.1.6 </t>
  </si>
  <si>
    <t>Cronograma Físico e Financeiro</t>
  </si>
  <si>
    <t>Total Por Etapa</t>
  </si>
  <si>
    <t>30 DIAS</t>
  </si>
  <si>
    <t>60 DIAS</t>
  </si>
  <si>
    <t>90 DIAS</t>
  </si>
  <si>
    <t xml:space="preserve"> 100,00%
 3.615,00</t>
  </si>
  <si>
    <t/>
  </si>
  <si>
    <t xml:space="preserve"> 100,00%
 17.090,89</t>
  </si>
  <si>
    <t xml:space="preserve"> 100,00%
 50.384,59</t>
  </si>
  <si>
    <t xml:space="preserve"> 50,00%
 25.192,30</t>
  </si>
  <si>
    <t xml:space="preserve"> 100,00%
 30.768,58</t>
  </si>
  <si>
    <t xml:space="preserve"> 100,00%
 2.911,76</t>
  </si>
  <si>
    <t xml:space="preserve"> 100,00%
 1.263,87</t>
  </si>
  <si>
    <t xml:space="preserve"> 100,00%
 25.906,76</t>
  </si>
  <si>
    <t xml:space="preserve"> 100,00%
 7.208,26</t>
  </si>
  <si>
    <t>Porcentagem</t>
  </si>
  <si>
    <t>Custo</t>
  </si>
  <si>
    <t xml:space="preserve"> 45.898,19</t>
  </si>
  <si>
    <t>Porcentagem Acumulado</t>
  </si>
  <si>
    <t xml:space="preserve"> 100,0%</t>
  </si>
  <si>
    <t>Custo Acumulado</t>
  </si>
  <si>
    <t xml:space="preserve"> 45.898,18</t>
  </si>
  <si>
    <t xml:space="preserve"> 5.4.3 </t>
  </si>
  <si>
    <t>Polimento para a plataforma</t>
  </si>
  <si>
    <t xml:space="preserve"> 00000034 </t>
  </si>
  <si>
    <t>Próprio</t>
  </si>
  <si>
    <t>ACABAMENTO POLIDO MANUAL</t>
  </si>
  <si>
    <t xml:space="preserve"> 95249 </t>
  </si>
  <si>
    <t>VÁLVULA DE ESFERA BRUTA, BRONZE, ROSCÁVEL, 3/4'', INSTALADO EM RESERVAÇÃO DE ÁGUA DE EDIFICAÇÃO QUE POSSUA RESERVATÓRIO DE FIBRA/FIBROCIMENTO - FORNECIMENTO E INSTALAÇÃO. AF_06/2016</t>
  </si>
  <si>
    <t xml:space="preserve"> 9.4.1.7 </t>
  </si>
  <si>
    <t xml:space="preserve"> 74166/001 </t>
  </si>
  <si>
    <t>CAIXA DE INSPEÇÃO EM CONCRETO PRÉ-MOLDADO DN 60CM COM TAMPA H= 60CM - FORNECIMENTO E INSTALACAO</t>
  </si>
  <si>
    <t xml:space="preserve"> 100,00%
 16.983,36</t>
  </si>
  <si>
    <t xml:space="preserve"> 100,00%
 6.451,99</t>
  </si>
  <si>
    <t xml:space="preserve"> 100,00%
 17.084,20</t>
  </si>
  <si>
    <t xml:space="preserve"> 25,55%</t>
  </si>
  <si>
    <t xml:space="preserve"> 46,51%</t>
  </si>
  <si>
    <t xml:space="preserve"> 27,94%</t>
  </si>
  <si>
    <t xml:space="preserve"> 83.571,86</t>
  </si>
  <si>
    <t xml:space="preserve"> 50.199,22</t>
  </si>
  <si>
    <t xml:space="preserve"> 72,06%</t>
  </si>
  <si>
    <t xml:space="preserve"> 129.470,04</t>
  </si>
  <si>
    <t xml:space="preserve"> 179.669,26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</si>
</sst>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[$-F800]dddd\,\ mmmm\ dd\,\ yyyy"/>
    <numFmt numFmtId="168" formatCode="_(&quot;R$ &quot;* #,##0.00_);_(&quot;R$ &quot;* \(#,##0.00\);_(&quot;R$ &quot;* \-??_);_(@_)"/>
    <numFmt numFmtId="169" formatCode="_-* #,##0.00_-;\-* #,##0.00_-;_-* \-??_-;_-@_-"/>
    <numFmt numFmtId="170" formatCode="General;General"/>
    <numFmt numFmtId="171" formatCode="dd&quot; de &quot;mmmm&quot; de &quot;yyyy"/>
    <numFmt numFmtId="172" formatCode="_(* #,##0.00_);_(* \(#,##0.00\);_(* \-??_);_(@_)"/>
    <numFmt numFmtId="173" formatCode="_-&quot;R$ &quot;* #,##0.00_-;&quot;-R$ &quot;* #,##0.00_-;_-&quot;R$ &quot;* \-??_-;_-@_-"/>
    <numFmt numFmtId="174" formatCode="_(* #,##0_);_(* \(#,##0\);_(* &quot;-&quot;??_);_(@_)"/>
    <numFmt numFmtId="175" formatCode="#\ ###\ ##0.00"/>
    <numFmt numFmtId="176" formatCode="[$-416]mmmm\-yy;@"/>
    <numFmt numFmtId="177" formatCode="0.000000"/>
    <numFmt numFmtId="178" formatCode="_(* #,##0.0000_);_(* \(#,##0.0000\);_(* &quot;-&quot;??_);_(@_)"/>
    <numFmt numFmtId="179" formatCode="0.0000000"/>
    <numFmt numFmtId="180" formatCode="&quot;R$&quot;\ #,##0.00"/>
    <numFmt numFmtId="181" formatCode="0.0"/>
    <numFmt numFmtId="182" formatCode="#,##0.00\ %"/>
  </numFmts>
  <fonts count="1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haroni"/>
      <charset val="177"/>
    </font>
    <font>
      <b/>
      <sz val="8"/>
      <name val="Aharoni"/>
      <charset val="177"/>
    </font>
    <font>
      <sz val="11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name val="Arial"/>
      <family val="2"/>
    </font>
    <font>
      <sz val="11"/>
      <color rgb="FF000000"/>
      <name val="Calibri"/>
      <family val="2"/>
      <charset val="204"/>
    </font>
    <font>
      <sz val="10"/>
      <color rgb="FFFF0000"/>
      <name val="Arial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name val="Georgia"/>
      <family val="1"/>
    </font>
    <font>
      <b/>
      <sz val="12"/>
      <name val="MS Sans Serif"/>
      <family val="2"/>
    </font>
    <font>
      <b/>
      <sz val="10"/>
      <name val="Times New Roman"/>
      <family val="1"/>
    </font>
    <font>
      <b/>
      <sz val="14"/>
      <color rgb="FFFF0000"/>
      <name val="Times New Roman"/>
      <family val="1"/>
    </font>
    <font>
      <sz val="10"/>
      <color indexed="12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b/>
      <sz val="13"/>
      <color rgb="FFFF0000"/>
      <name val="Times New Roman"/>
      <family val="1"/>
    </font>
    <font>
      <sz val="8.5"/>
      <name val="Times New Roman"/>
      <family val="1"/>
    </font>
    <font>
      <sz val="10"/>
      <color rgb="FFFF0000"/>
      <name val="Times New Roman"/>
      <family val="1"/>
    </font>
    <font>
      <sz val="12"/>
      <color indexed="12"/>
      <name val="Times New Roman"/>
      <family val="1"/>
    </font>
    <font>
      <b/>
      <sz val="12"/>
      <color indexed="56"/>
      <name val="Times New Roman"/>
      <family val="1"/>
    </font>
    <font>
      <b/>
      <sz val="12"/>
      <color indexed="12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sz val="14"/>
      <name val="Arial Narrow"/>
      <family val="2"/>
    </font>
    <font>
      <sz val="11"/>
      <name val="BaskervilleT"/>
    </font>
    <font>
      <sz val="11"/>
      <name val="MS Sans Serif"/>
      <family val="2"/>
    </font>
    <font>
      <sz val="12"/>
      <color indexed="10"/>
      <name val="Times New Roman"/>
      <family val="1"/>
    </font>
    <font>
      <sz val="14"/>
      <name val="Times New Roman"/>
      <family val="1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indexed="22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8"/>
      <color indexed="10"/>
      <name val="Calibri"/>
      <family val="2"/>
      <scheme val="minor"/>
    </font>
    <font>
      <sz val="8"/>
      <color indexed="22"/>
      <name val="Calibri"/>
      <family val="2"/>
      <scheme val="minor"/>
    </font>
    <font>
      <sz val="10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FF0000"/>
      <name val="Arial"/>
      <family val="2"/>
    </font>
    <font>
      <i/>
      <sz val="10"/>
      <name val="Arial"/>
      <family val="2"/>
    </font>
    <font>
      <sz val="20"/>
      <color rgb="FFFF0000"/>
      <name val="Calibri"/>
      <family val="2"/>
      <scheme val="minor"/>
    </font>
    <font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8"/>
      <name val="Calibri"/>
      <family val="2"/>
    </font>
    <font>
      <sz val="8"/>
      <color rgb="FF000000"/>
      <name val="Calibri"/>
      <family val="2"/>
      <scheme val="minor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Calibri"/>
      <family val="2"/>
      <scheme val="minor"/>
    </font>
    <font>
      <b/>
      <sz val="20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06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4"/>
        <bgColor indexed="22"/>
      </patternFill>
    </fill>
    <fill>
      <patternFill patternType="solid">
        <fgColor indexed="22"/>
        <bgColor indexed="24"/>
      </patternFill>
    </fill>
    <fill>
      <patternFill patternType="solid">
        <fgColor theme="2"/>
        <bgColor indexed="64"/>
      </patternFill>
    </fill>
    <fill>
      <patternFill patternType="solid">
        <fgColor rgb="FFD8ECF6"/>
      </patternFill>
    </fill>
    <fill>
      <patternFill patternType="solid">
        <fgColor rgb="FFF7F3DF"/>
      </patternFill>
    </fill>
    <fill>
      <patternFill patternType="solid">
        <fgColor rgb="FFDFF0D8"/>
      </patternFill>
    </fill>
    <fill>
      <patternFill patternType="solid">
        <fgColor theme="0" tint="-4.9989318521683403E-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27"/>
      </left>
      <right/>
      <top style="thick">
        <color indexed="27"/>
      </top>
      <bottom/>
      <diagonal/>
    </border>
    <border>
      <left/>
      <right style="thick">
        <color indexed="27"/>
      </right>
      <top style="thick">
        <color indexed="27"/>
      </top>
      <bottom/>
      <diagonal/>
    </border>
    <border>
      <left style="thick">
        <color indexed="27"/>
      </left>
      <right/>
      <top/>
      <bottom/>
      <diagonal/>
    </border>
    <border>
      <left/>
      <right style="thick">
        <color indexed="27"/>
      </right>
      <top/>
      <bottom/>
      <diagonal/>
    </border>
    <border>
      <left style="thick">
        <color indexed="27"/>
      </left>
      <right/>
      <top/>
      <bottom style="thick">
        <color indexed="27"/>
      </bottom>
      <diagonal/>
    </border>
    <border>
      <left/>
      <right style="thick">
        <color indexed="27"/>
      </right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</borders>
  <cellStyleXfs count="227">
    <xf numFmtId="0" fontId="0" fillId="0" borderId="0"/>
    <xf numFmtId="0" fontId="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8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19" fillId="22" borderId="1" applyNumberFormat="0" applyAlignment="0" applyProtection="0"/>
    <xf numFmtId="0" fontId="30" fillId="23" borderId="1" applyNumberFormat="0" applyAlignment="0" applyProtection="0"/>
    <xf numFmtId="0" fontId="30" fillId="23" borderId="1" applyNumberFormat="0" applyAlignment="0" applyProtection="0"/>
    <xf numFmtId="0" fontId="20" fillId="24" borderId="2" applyNumberFormat="0" applyAlignment="0" applyProtection="0"/>
    <xf numFmtId="0" fontId="20" fillId="24" borderId="2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20" fillId="24" borderId="2" applyNumberFormat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6" fillId="13" borderId="1" applyNumberFormat="0" applyAlignment="0" applyProtection="0"/>
    <xf numFmtId="0" fontId="26" fillId="13" borderId="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6" fillId="7" borderId="1" applyNumberFormat="0" applyAlignment="0" applyProtection="0"/>
    <xf numFmtId="0" fontId="27" fillId="0" borderId="3" applyNumberFormat="0" applyFill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28" fillId="1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9" fillId="0" borderId="0"/>
    <xf numFmtId="0" fontId="8" fillId="0" borderId="0"/>
    <xf numFmtId="0" fontId="8" fillId="0" borderId="0"/>
    <xf numFmtId="0" fontId="15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10" borderId="8" applyNumberFormat="0" applyFont="0" applyAlignment="0" applyProtection="0"/>
    <xf numFmtId="0" fontId="8" fillId="10" borderId="8" applyNumberFormat="0" applyFont="0" applyAlignment="0" applyProtection="0"/>
    <xf numFmtId="0" fontId="15" fillId="10" borderId="8" applyNumberFormat="0" applyFont="0" applyAlignment="0" applyProtection="0"/>
    <xf numFmtId="0" fontId="29" fillId="22" borderId="9" applyNumberFormat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9" fillId="23" borderId="9" applyNumberFormat="0" applyAlignment="0" applyProtection="0"/>
    <xf numFmtId="0" fontId="29" fillId="23" borderId="9" applyNumberFormat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166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1" borderId="0" applyNumberFormat="0" applyBorder="0" applyAlignment="0" applyProtection="0"/>
    <xf numFmtId="0" fontId="17" fillId="36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22" fillId="30" borderId="0" applyNumberFormat="0" applyBorder="0" applyAlignment="0" applyProtection="0"/>
    <xf numFmtId="0" fontId="19" fillId="39" borderId="1" applyNumberFormat="0" applyAlignment="0" applyProtection="0"/>
    <xf numFmtId="0" fontId="20" fillId="40" borderId="2" applyNumberFormat="0" applyAlignment="0" applyProtection="0"/>
    <xf numFmtId="0" fontId="27" fillId="0" borderId="3" applyNumberFormat="0" applyFill="0" applyAlignment="0" applyProtection="0"/>
    <xf numFmtId="0" fontId="17" fillId="37" borderId="0" applyNumberFormat="0" applyBorder="0" applyAlignment="0" applyProtection="0"/>
    <xf numFmtId="0" fontId="17" fillId="41" borderId="0" applyNumberFormat="0" applyBorder="0" applyAlignment="0" applyProtection="0"/>
    <xf numFmtId="0" fontId="17" fillId="40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38" borderId="0" applyNumberFormat="0" applyBorder="0" applyAlignment="0" applyProtection="0"/>
    <xf numFmtId="0" fontId="26" fillId="31" borderId="1" applyNumberFormat="0" applyAlignment="0" applyProtection="0"/>
    <xf numFmtId="0" fontId="18" fillId="44" borderId="0" applyNumberFormat="0" applyBorder="0" applyAlignment="0" applyProtection="0"/>
    <xf numFmtId="173" fontId="8" fillId="0" borderId="0" applyFill="0" applyBorder="0" applyAlignment="0" applyProtection="0"/>
    <xf numFmtId="168" fontId="8" fillId="0" borderId="0" applyFill="0" applyBorder="0" applyAlignment="0" applyProtection="0"/>
    <xf numFmtId="0" fontId="28" fillId="34" borderId="0" applyNumberFormat="0" applyBorder="0" applyAlignment="0" applyProtection="0"/>
    <xf numFmtId="0" fontId="15" fillId="0" borderId="0"/>
    <xf numFmtId="0" fontId="6" fillId="0" borderId="0"/>
    <xf numFmtId="0" fontId="8" fillId="33" borderId="24" applyNumberForma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29" fillId="39" borderId="9" applyNumberFormat="0" applyAlignment="0" applyProtection="0"/>
    <xf numFmtId="0" fontId="39" fillId="0" borderId="25" applyNumberFormat="0" applyFill="0" applyAlignment="0" applyProtection="0"/>
    <xf numFmtId="0" fontId="40" fillId="0" borderId="26" applyNumberFormat="0" applyFill="0" applyAlignment="0" applyProtection="0"/>
    <xf numFmtId="0" fontId="41" fillId="0" borderId="2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28" applyNumberFormat="0" applyFill="0" applyAlignment="0" applyProtection="0"/>
    <xf numFmtId="172" fontId="8" fillId="0" borderId="0" applyFill="0" applyBorder="0" applyAlignment="0" applyProtection="0"/>
    <xf numFmtId="169" fontId="8" fillId="0" borderId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47">
    <xf numFmtId="0" fontId="0" fillId="0" borderId="0" xfId="0"/>
    <xf numFmtId="0" fontId="3" fillId="0" borderId="0" xfId="1"/>
    <xf numFmtId="0" fontId="8" fillId="27" borderId="0" xfId="1" applyFont="1" applyFill="1"/>
    <xf numFmtId="0" fontId="3" fillId="27" borderId="0" xfId="1" applyFill="1"/>
    <xf numFmtId="0" fontId="10" fillId="27" borderId="0" xfId="1" applyFont="1" applyFill="1" applyBorder="1" applyAlignment="1">
      <alignment horizontal="center" vertical="center"/>
    </xf>
    <xf numFmtId="0" fontId="10" fillId="27" borderId="0" xfId="1" applyFont="1" applyFill="1" applyBorder="1" applyAlignment="1">
      <alignment horizontal="center" vertical="top"/>
    </xf>
    <xf numFmtId="0" fontId="10" fillId="0" borderId="0" xfId="1" applyFont="1" applyBorder="1" applyAlignment="1">
      <alignment horizontal="center" vertical="top"/>
    </xf>
    <xf numFmtId="0" fontId="3" fillId="0" borderId="0" xfId="1" applyFill="1" applyAlignment="1">
      <alignment vertic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vertical="center"/>
    </xf>
    <xf numFmtId="0" fontId="3" fillId="27" borderId="22" xfId="1" applyFill="1" applyBorder="1"/>
    <xf numFmtId="0" fontId="11" fillId="0" borderId="23" xfId="1" applyFont="1" applyBorder="1" applyAlignment="1">
      <alignment horizontal="center" vertical="top" wrapText="1"/>
    </xf>
    <xf numFmtId="0" fontId="8" fillId="0" borderId="16" xfId="1" applyFont="1" applyBorder="1" applyAlignment="1">
      <alignment vertical="center"/>
    </xf>
    <xf numFmtId="0" fontId="3" fillId="0" borderId="14" xfId="1" applyBorder="1" applyAlignment="1">
      <alignment vertical="center"/>
    </xf>
    <xf numFmtId="0" fontId="8" fillId="27" borderId="0" xfId="1" applyFont="1" applyFill="1" applyBorder="1"/>
    <xf numFmtId="0" fontId="7" fillId="0" borderId="19" xfId="1" applyFon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19" xfId="1" applyBorder="1" applyAlignment="1">
      <alignment vertical="center"/>
    </xf>
    <xf numFmtId="4" fontId="3" fillId="0" borderId="19" xfId="1" applyNumberFormat="1" applyBorder="1" applyAlignment="1">
      <alignment vertical="center"/>
    </xf>
    <xf numFmtId="0" fontId="7" fillId="28" borderId="14" xfId="1" applyFont="1" applyFill="1" applyBorder="1" applyAlignment="1">
      <alignment vertical="center"/>
    </xf>
    <xf numFmtId="0" fontId="8" fillId="28" borderId="15" xfId="1" applyFont="1" applyFill="1" applyBorder="1" applyAlignment="1">
      <alignment vertical="center"/>
    </xf>
    <xf numFmtId="0" fontId="2" fillId="28" borderId="16" xfId="1" applyFont="1" applyFill="1" applyBorder="1" applyAlignment="1">
      <alignment vertical="center"/>
    </xf>
    <xf numFmtId="0" fontId="3" fillId="28" borderId="16" xfId="1" applyFill="1" applyBorder="1" applyAlignment="1">
      <alignment vertical="center"/>
    </xf>
    <xf numFmtId="0" fontId="3" fillId="0" borderId="16" xfId="1" applyBorder="1" applyAlignment="1">
      <alignment vertical="center"/>
    </xf>
    <xf numFmtId="49" fontId="8" fillId="27" borderId="16" xfId="1" applyNumberFormat="1" applyFont="1" applyFill="1" applyBorder="1" applyAlignment="1" applyProtection="1">
      <alignment vertical="center"/>
      <protection locked="0"/>
    </xf>
    <xf numFmtId="14" fontId="3" fillId="27" borderId="16" xfId="1" applyNumberFormat="1" applyFill="1" applyBorder="1" applyAlignment="1" applyProtection="1">
      <alignment vertical="center"/>
      <protection locked="0"/>
    </xf>
    <xf numFmtId="4" fontId="3" fillId="27" borderId="16" xfId="1" applyNumberFormat="1" applyFill="1" applyBorder="1" applyAlignment="1" applyProtection="1">
      <alignment vertical="center"/>
      <protection locked="0"/>
    </xf>
    <xf numFmtId="10" fontId="3" fillId="27" borderId="16" xfId="1" applyNumberFormat="1" applyFill="1" applyBorder="1" applyAlignment="1" applyProtection="1">
      <alignment vertical="center"/>
      <protection locked="0"/>
    </xf>
    <xf numFmtId="4" fontId="3" fillId="28" borderId="16" xfId="1" applyNumberFormat="1" applyFill="1" applyBorder="1" applyAlignment="1">
      <alignment vertical="center"/>
    </xf>
    <xf numFmtId="0" fontId="3" fillId="0" borderId="16" xfId="1" applyFill="1" applyBorder="1"/>
    <xf numFmtId="0" fontId="3" fillId="0" borderId="16" xfId="1" applyFill="1" applyBorder="1" applyAlignment="1">
      <alignment vertical="center"/>
    </xf>
    <xf numFmtId="0" fontId="8" fillId="27" borderId="16" xfId="1" applyFont="1" applyFill="1" applyBorder="1" applyAlignment="1" applyProtection="1">
      <alignment vertical="center"/>
      <protection locked="0"/>
    </xf>
    <xf numFmtId="0" fontId="3" fillId="29" borderId="16" xfId="1" applyFill="1" applyBorder="1" applyAlignment="1" applyProtection="1">
      <alignment vertical="center"/>
      <protection locked="0"/>
    </xf>
    <xf numFmtId="0" fontId="0" fillId="29" borderId="0" xfId="0" applyFill="1"/>
    <xf numFmtId="0" fontId="0" fillId="29" borderId="16" xfId="0" applyFill="1" applyBorder="1"/>
    <xf numFmtId="0" fontId="0" fillId="0" borderId="16" xfId="0" applyBorder="1"/>
    <xf numFmtId="49" fontId="8" fillId="29" borderId="16" xfId="1" applyNumberFormat="1" applyFont="1" applyFill="1" applyBorder="1" applyAlignment="1" applyProtection="1">
      <alignment vertical="center"/>
      <protection locked="0"/>
    </xf>
    <xf numFmtId="0" fontId="8" fillId="0" borderId="0" xfId="111"/>
    <xf numFmtId="0" fontId="8" fillId="0" borderId="0" xfId="111" applyFont="1" applyProtection="1"/>
    <xf numFmtId="0" fontId="6" fillId="0" borderId="0" xfId="111" applyFont="1" applyFill="1" applyBorder="1" applyAlignment="1" applyProtection="1">
      <alignment horizontal="left"/>
    </xf>
    <xf numFmtId="0" fontId="12" fillId="0" borderId="32" xfId="111" applyFont="1" applyBorder="1" applyAlignment="1" applyProtection="1">
      <alignment horizontal="center" vertical="center"/>
    </xf>
    <xf numFmtId="10" fontId="12" fillId="34" borderId="32" xfId="111" applyNumberFormat="1" applyFont="1" applyFill="1" applyBorder="1" applyAlignment="1" applyProtection="1">
      <alignment horizontal="center" vertical="center"/>
      <protection locked="0"/>
    </xf>
    <xf numFmtId="10" fontId="12" fillId="0" borderId="32" xfId="111" applyNumberFormat="1" applyFont="1" applyFill="1" applyBorder="1" applyAlignment="1" applyProtection="1">
      <alignment horizontal="center" vertical="center"/>
    </xf>
    <xf numFmtId="0" fontId="12" fillId="0" borderId="32" xfId="111" applyFont="1" applyFill="1" applyBorder="1" applyAlignment="1" applyProtection="1">
      <alignment horizontal="center" vertical="center" wrapText="1"/>
    </xf>
    <xf numFmtId="0" fontId="12" fillId="36" borderId="32" xfId="111" applyFont="1" applyFill="1" applyBorder="1" applyAlignment="1" applyProtection="1">
      <alignment horizontal="center" vertical="center" wrapText="1"/>
    </xf>
    <xf numFmtId="10" fontId="36" fillId="36" borderId="32" xfId="111" applyNumberFormat="1" applyFont="1" applyFill="1" applyBorder="1" applyAlignment="1" applyProtection="1">
      <alignment horizontal="center" vertical="center"/>
    </xf>
    <xf numFmtId="0" fontId="43" fillId="0" borderId="0" xfId="111" applyFont="1" applyBorder="1" applyAlignment="1" applyProtection="1">
      <alignment horizontal="right" vertical="center"/>
    </xf>
    <xf numFmtId="0" fontId="8" fillId="0" borderId="0" xfId="111" applyFont="1" applyBorder="1" applyAlignment="1" applyProtection="1">
      <alignment horizontal="center" vertical="top"/>
    </xf>
    <xf numFmtId="0" fontId="47" fillId="0" borderId="0" xfId="111" applyFont="1" applyBorder="1" applyAlignment="1" applyProtection="1">
      <alignment horizontal="center" vertical="top"/>
    </xf>
    <xf numFmtId="171" fontId="8" fillId="0" borderId="0" xfId="111" applyNumberFormat="1" applyFont="1" applyAlignment="1" applyProtection="1"/>
    <xf numFmtId="0" fontId="7" fillId="0" borderId="29" xfId="111" applyFont="1" applyBorder="1" applyAlignment="1" applyProtection="1">
      <alignment horizontal="left"/>
    </xf>
    <xf numFmtId="0" fontId="8" fillId="0" borderId="29" xfId="111" applyFont="1" applyBorder="1" applyProtection="1"/>
    <xf numFmtId="0" fontId="12" fillId="0" borderId="0" xfId="111" applyFont="1" applyBorder="1" applyProtection="1"/>
    <xf numFmtId="0" fontId="8" fillId="0" borderId="0" xfId="111" applyFont="1" applyBorder="1" applyProtection="1"/>
    <xf numFmtId="0" fontId="7" fillId="0" borderId="0" xfId="203" applyFont="1" applyBorder="1" applyAlignment="1" applyProtection="1">
      <alignment horizontal="left" vertical="top"/>
    </xf>
    <xf numFmtId="0" fontId="8" fillId="0" borderId="0" xfId="111" applyNumberFormat="1" applyFont="1" applyFill="1" applyBorder="1" applyAlignment="1" applyProtection="1">
      <alignment vertical="top"/>
    </xf>
    <xf numFmtId="170" fontId="8" fillId="0" borderId="0" xfId="111" applyNumberFormat="1" applyFont="1" applyFill="1" applyBorder="1" applyAlignment="1" applyProtection="1"/>
    <xf numFmtId="0" fontId="12" fillId="0" borderId="0" xfId="111" applyFont="1" applyProtection="1"/>
    <xf numFmtId="0" fontId="0" fillId="29" borderId="31" xfId="0" applyFill="1" applyBorder="1" applyAlignment="1">
      <alignment horizontal="center" wrapText="1"/>
    </xf>
    <xf numFmtId="0" fontId="7" fillId="0" borderId="32" xfId="111" applyFont="1" applyFill="1" applyBorder="1" applyAlignment="1" applyProtection="1">
      <alignment horizontal="center" vertical="center"/>
    </xf>
    <xf numFmtId="10" fontId="12" fillId="0" borderId="32" xfId="111" applyNumberFormat="1" applyFont="1" applyFill="1" applyBorder="1" applyAlignment="1" applyProtection="1">
      <alignment horizontal="center" vertical="center"/>
    </xf>
    <xf numFmtId="10" fontId="12" fillId="0" borderId="32" xfId="111" applyNumberFormat="1" applyFont="1" applyFill="1" applyBorder="1" applyAlignment="1" applyProtection="1">
      <alignment horizontal="center" vertical="center" wrapText="1"/>
    </xf>
    <xf numFmtId="10" fontId="12" fillId="0" borderId="32" xfId="111" applyNumberFormat="1" applyFont="1" applyFill="1" applyBorder="1" applyAlignment="1" applyProtection="1">
      <alignment horizontal="center" vertical="center"/>
    </xf>
    <xf numFmtId="10" fontId="12" fillId="0" borderId="32" xfId="111" applyNumberFormat="1" applyFont="1" applyFill="1" applyBorder="1" applyAlignment="1" applyProtection="1">
      <alignment horizontal="center" vertical="center" wrapText="1"/>
    </xf>
    <xf numFmtId="10" fontId="12" fillId="0" borderId="32" xfId="111" applyNumberFormat="1" applyFont="1" applyFill="1" applyBorder="1" applyAlignment="1" applyProtection="1">
      <alignment horizontal="center" vertical="center"/>
    </xf>
    <xf numFmtId="10" fontId="12" fillId="0" borderId="32" xfId="111" applyNumberFormat="1" applyFont="1" applyFill="1" applyBorder="1" applyAlignment="1" applyProtection="1">
      <alignment horizontal="center" vertical="center" wrapText="1"/>
    </xf>
    <xf numFmtId="10" fontId="12" fillId="0" borderId="32" xfId="111" applyNumberFormat="1" applyFont="1" applyFill="1" applyBorder="1" applyAlignment="1" applyProtection="1">
      <alignment horizontal="center" vertical="center"/>
    </xf>
    <xf numFmtId="10" fontId="12" fillId="0" borderId="32" xfId="111" applyNumberFormat="1" applyFont="1" applyFill="1" applyBorder="1" applyAlignment="1" applyProtection="1">
      <alignment horizontal="center" vertical="center" wrapText="1"/>
    </xf>
    <xf numFmtId="0" fontId="0" fillId="29" borderId="31" xfId="0" applyFill="1" applyBorder="1" applyAlignment="1">
      <alignment horizontal="left"/>
    </xf>
    <xf numFmtId="0" fontId="0" fillId="27" borderId="0" xfId="0" applyFill="1"/>
    <xf numFmtId="0" fontId="0" fillId="0" borderId="0" xfId="0" applyAlignment="1">
      <alignment horizontal="center"/>
    </xf>
    <xf numFmtId="49" fontId="8" fillId="0" borderId="0" xfId="111" applyNumberFormat="1" applyFont="1" applyFill="1" applyBorder="1" applyAlignment="1" applyProtection="1">
      <alignment vertical="top"/>
    </xf>
    <xf numFmtId="0" fontId="10" fillId="27" borderId="0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 vertical="top"/>
    </xf>
    <xf numFmtId="1" fontId="50" fillId="0" borderId="43" xfId="218" applyNumberFormat="1" applyFont="1" applyFill="1" applyBorder="1" applyAlignment="1" applyProtection="1">
      <protection locked="0"/>
    </xf>
    <xf numFmtId="0" fontId="6" fillId="0" borderId="44" xfId="218" applyFont="1" applyFill="1" applyBorder="1" applyAlignment="1" applyProtection="1">
      <alignment horizontal="center" wrapText="1"/>
      <protection locked="0"/>
    </xf>
    <xf numFmtId="0" fontId="0" fillId="27" borderId="0" xfId="0" applyFill="1" applyBorder="1"/>
    <xf numFmtId="1" fontId="50" fillId="0" borderId="46" xfId="218" applyNumberFormat="1" applyFont="1" applyFill="1" applyBorder="1" applyAlignment="1" applyProtection="1">
      <protection locked="0"/>
    </xf>
    <xf numFmtId="1" fontId="6" fillId="0" borderId="0" xfId="218" applyNumberFormat="1" applyFont="1" applyFill="1" applyBorder="1" applyAlignment="1" applyProtection="1">
      <protection locked="0"/>
    </xf>
    <xf numFmtId="2" fontId="6" fillId="0" borderId="0" xfId="218" applyNumberFormat="1" applyFont="1" applyFill="1" applyBorder="1" applyAlignment="1" applyProtection="1">
      <alignment horizontal="left" vertical="center"/>
      <protection locked="0"/>
    </xf>
    <xf numFmtId="1" fontId="50" fillId="0" borderId="48" xfId="218" applyNumberFormat="1" applyFont="1" applyFill="1" applyBorder="1" applyAlignment="1" applyProtection="1">
      <protection locked="0"/>
    </xf>
    <xf numFmtId="14" fontId="8" fillId="0" borderId="44" xfId="218" applyNumberFormat="1" applyFont="1" applyFill="1" applyBorder="1" applyAlignment="1" applyProtection="1">
      <alignment horizontal="left"/>
      <protection locked="0"/>
    </xf>
    <xf numFmtId="14" fontId="8" fillId="0" borderId="0" xfId="218" applyNumberFormat="1" applyFont="1" applyFill="1" applyBorder="1" applyAlignment="1" applyProtection="1">
      <alignment horizontal="left"/>
      <protection locked="0"/>
    </xf>
    <xf numFmtId="1" fontId="50" fillId="0" borderId="49" xfId="218" applyNumberFormat="1" applyFont="1" applyFill="1" applyBorder="1" applyAlignment="1" applyProtection="1">
      <protection locked="0"/>
    </xf>
    <xf numFmtId="1" fontId="50" fillId="0" borderId="0" xfId="218" applyNumberFormat="1" applyFont="1" applyFill="1" applyBorder="1" applyAlignment="1" applyProtection="1">
      <protection locked="0"/>
    </xf>
    <xf numFmtId="0" fontId="8" fillId="27" borderId="0" xfId="218" applyFont="1" applyFill="1" applyBorder="1" applyAlignment="1" applyProtection="1">
      <alignment horizontal="center" vertical="center" wrapText="1"/>
      <protection locked="0"/>
    </xf>
    <xf numFmtId="0" fontId="8" fillId="27" borderId="0" xfId="218" applyFont="1" applyFill="1" applyBorder="1" applyProtection="1">
      <protection locked="0"/>
    </xf>
    <xf numFmtId="0" fontId="7" fillId="27" borderId="0" xfId="111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0" fillId="27" borderId="36" xfId="0" applyFont="1" applyFill="1" applyBorder="1" applyAlignment="1">
      <alignment horizontal="center" vertical="top"/>
    </xf>
    <xf numFmtId="0" fontId="4" fillId="27" borderId="42" xfId="218" applyFont="1" applyFill="1" applyBorder="1" applyAlignment="1" applyProtection="1">
      <alignment horizontal="center" vertical="center" wrapText="1"/>
      <protection locked="0"/>
    </xf>
    <xf numFmtId="1" fontId="50" fillId="27" borderId="43" xfId="218" applyNumberFormat="1" applyFont="1" applyFill="1" applyBorder="1" applyAlignment="1" applyProtection="1">
      <protection locked="0"/>
    </xf>
    <xf numFmtId="44" fontId="6" fillId="27" borderId="0" xfId="218" applyNumberFormat="1" applyFont="1" applyFill="1" applyBorder="1" applyAlignment="1" applyProtection="1">
      <alignment vertical="center" wrapText="1"/>
      <protection locked="0"/>
    </xf>
    <xf numFmtId="1" fontId="50" fillId="27" borderId="44" xfId="218" applyNumberFormat="1" applyFont="1" applyFill="1" applyBorder="1" applyAlignment="1" applyProtection="1">
      <protection locked="0"/>
    </xf>
    <xf numFmtId="0" fontId="0" fillId="27" borderId="51" xfId="0" applyFill="1" applyBorder="1"/>
    <xf numFmtId="49" fontId="8" fillId="27" borderId="0" xfId="218" applyNumberFormat="1" applyFont="1" applyFill="1" applyBorder="1" applyAlignment="1" applyProtection="1">
      <alignment vertical="center" wrapText="1"/>
      <protection locked="0"/>
    </xf>
    <xf numFmtId="166" fontId="8" fillId="27" borderId="0" xfId="218" applyNumberFormat="1" applyFont="1" applyFill="1" applyBorder="1" applyAlignment="1" applyProtection="1">
      <alignment horizontal="center" vertical="center"/>
      <protection locked="0"/>
    </xf>
    <xf numFmtId="166" fontId="8" fillId="27" borderId="0" xfId="218" applyNumberFormat="1" applyFont="1" applyFill="1" applyBorder="1" applyAlignment="1" applyProtection="1">
      <alignment horizontal="center" vertical="center" wrapText="1"/>
      <protection locked="0"/>
    </xf>
    <xf numFmtId="175" fontId="8" fillId="27" borderId="0" xfId="218" applyNumberFormat="1" applyFont="1" applyFill="1" applyBorder="1" applyAlignment="1" applyProtection="1">
      <alignment horizontal="right" vertical="center"/>
      <protection locked="0"/>
    </xf>
    <xf numFmtId="0" fontId="8" fillId="27" borderId="0" xfId="218" applyFont="1" applyFill="1" applyBorder="1" applyAlignment="1" applyProtection="1">
      <alignment horizontal="center" vertical="center"/>
      <protection locked="0"/>
    </xf>
    <xf numFmtId="0" fontId="8" fillId="27" borderId="0" xfId="111" applyNumberFormat="1" applyFont="1" applyFill="1" applyBorder="1" applyAlignment="1">
      <alignment vertical="center"/>
    </xf>
    <xf numFmtId="0" fontId="8" fillId="27" borderId="0" xfId="111" applyFill="1"/>
    <xf numFmtId="0" fontId="8" fillId="27" borderId="0" xfId="0" applyNumberFormat="1" applyFont="1" applyFill="1" applyBorder="1" applyAlignment="1">
      <alignment vertical="center"/>
    </xf>
    <xf numFmtId="0" fontId="8" fillId="27" borderId="0" xfId="0" applyNumberFormat="1" applyFont="1" applyFill="1" applyBorder="1" applyAlignment="1">
      <alignment horizontal="center" vertical="center"/>
    </xf>
    <xf numFmtId="0" fontId="8" fillId="27" borderId="0" xfId="0" applyNumberFormat="1" applyFont="1" applyFill="1" applyBorder="1" applyAlignment="1">
      <alignment horizontal="center" vertical="center" wrapText="1"/>
    </xf>
    <xf numFmtId="175" fontId="8" fillId="27" borderId="51" xfId="218" applyNumberFormat="1" applyFont="1" applyFill="1" applyBorder="1" applyAlignment="1" applyProtection="1">
      <alignment horizontal="right" vertical="center"/>
      <protection locked="0"/>
    </xf>
    <xf numFmtId="0" fontId="8" fillId="27" borderId="51" xfId="218" applyFont="1" applyFill="1" applyBorder="1" applyProtection="1">
      <protection locked="0"/>
    </xf>
    <xf numFmtId="2" fontId="7" fillId="27" borderId="0" xfId="218" applyNumberFormat="1" applyFont="1" applyFill="1" applyBorder="1" applyAlignment="1" applyProtection="1">
      <alignment horizontal="center" vertical="center" wrapText="1"/>
      <protection locked="0"/>
    </xf>
    <xf numFmtId="166" fontId="8" fillId="27" borderId="0" xfId="218" applyNumberFormat="1" applyFont="1" applyFill="1" applyAlignment="1" applyProtection="1">
      <alignment horizontal="center" vertical="center"/>
      <protection locked="0"/>
    </xf>
    <xf numFmtId="166" fontId="8" fillId="27" borderId="0" xfId="218" applyNumberFormat="1" applyFont="1" applyFill="1" applyAlignment="1" applyProtection="1">
      <alignment horizontal="center" vertical="center" wrapText="1"/>
      <protection locked="0"/>
    </xf>
    <xf numFmtId="2" fontId="8" fillId="27" borderId="0" xfId="218" applyNumberFormat="1" applyFont="1" applyFill="1" applyAlignment="1" applyProtection="1">
      <alignment horizontal="center" vertical="center" wrapText="1"/>
      <protection locked="0"/>
    </xf>
    <xf numFmtId="0" fontId="0" fillId="27" borderId="0" xfId="0" applyFill="1" applyAlignment="1">
      <alignment horizontal="right"/>
    </xf>
    <xf numFmtId="1" fontId="8" fillId="27" borderId="0" xfId="218" applyNumberFormat="1" applyFont="1" applyFill="1" applyAlignment="1" applyProtection="1">
      <alignment horizontal="center" vertical="center"/>
      <protection locked="0"/>
    </xf>
    <xf numFmtId="49" fontId="8" fillId="27" borderId="0" xfId="218" applyNumberFormat="1" applyFont="1" applyFill="1" applyAlignment="1" applyProtection="1">
      <alignment horizontal="center" vertical="center"/>
      <protection locked="0"/>
    </xf>
    <xf numFmtId="0" fontId="6" fillId="27" borderId="0" xfId="0" applyNumberFormat="1" applyFont="1" applyFill="1" applyBorder="1" applyAlignment="1">
      <alignment horizontal="justify" vertical="center" wrapText="1"/>
    </xf>
    <xf numFmtId="166" fontId="8" fillId="27" borderId="0" xfId="218" applyNumberFormat="1" applyFont="1" applyFill="1" applyAlignment="1" applyProtection="1">
      <alignment vertical="center" wrapText="1"/>
      <protection locked="0"/>
    </xf>
    <xf numFmtId="0" fontId="8" fillId="27" borderId="0" xfId="218" applyFont="1" applyFill="1" applyAlignment="1" applyProtection="1">
      <alignment horizontal="center" vertical="center" wrapText="1"/>
      <protection locked="0"/>
    </xf>
    <xf numFmtId="175" fontId="8" fillId="27" borderId="0" xfId="218" applyNumberFormat="1" applyFont="1" applyFill="1" applyAlignment="1" applyProtection="1">
      <alignment horizontal="center" vertical="center"/>
      <protection locked="0"/>
    </xf>
    <xf numFmtId="0" fontId="8" fillId="27" borderId="0" xfId="218" applyFont="1" applyFill="1" applyAlignment="1" applyProtection="1">
      <alignment vertical="center" wrapText="1"/>
      <protection locked="0"/>
    </xf>
    <xf numFmtId="166" fontId="8" fillId="27" borderId="0" xfId="218" applyNumberFormat="1" applyFont="1" applyFill="1" applyAlignment="1" applyProtection="1">
      <alignment horizontal="right" vertical="center"/>
      <protection locked="0"/>
    </xf>
    <xf numFmtId="49" fontId="0" fillId="27" borderId="0" xfId="0" applyNumberFormat="1" applyFill="1"/>
    <xf numFmtId="0" fontId="0" fillId="27" borderId="0" xfId="0" applyFill="1" applyAlignment="1">
      <alignment horizontal="center"/>
    </xf>
    <xf numFmtId="0" fontId="0" fillId="27" borderId="0" xfId="0" applyFill="1" applyAlignment="1">
      <alignment horizontal="center" wrapText="1"/>
    </xf>
    <xf numFmtId="0" fontId="0" fillId="27" borderId="0" xfId="0" applyFill="1" applyAlignment="1">
      <alignment horizontal="center" vertical="center"/>
    </xf>
    <xf numFmtId="1" fontId="6" fillId="27" borderId="44" xfId="218" applyNumberFormat="1" applyFont="1" applyFill="1" applyBorder="1" applyAlignment="1" applyProtection="1">
      <protection locked="0"/>
    </xf>
    <xf numFmtId="166" fontId="7" fillId="27" borderId="34" xfId="218" applyNumberFormat="1" applyFont="1" applyFill="1" applyBorder="1" applyAlignment="1" applyProtection="1">
      <alignment vertical="center" wrapText="1"/>
      <protection locked="0"/>
    </xf>
    <xf numFmtId="0" fontId="52" fillId="27" borderId="0" xfId="0" applyFont="1" applyFill="1" applyAlignment="1">
      <alignment horizontal="right"/>
    </xf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6" fillId="0" borderId="0" xfId="0" applyFont="1" applyAlignment="1">
      <alignment horizontal="center"/>
    </xf>
    <xf numFmtId="0" fontId="59" fillId="0" borderId="0" xfId="0" applyFont="1" applyBorder="1" applyAlignment="1">
      <alignment horizontal="center"/>
    </xf>
    <xf numFmtId="0" fontId="59" fillId="0" borderId="0" xfId="0" applyFont="1" applyBorder="1" applyAlignment="1">
      <alignment horizontal="centerContinuous"/>
    </xf>
    <xf numFmtId="176" fontId="61" fillId="0" borderId="0" xfId="0" applyNumberFormat="1" applyFont="1" applyBorder="1" applyAlignment="1">
      <alignment horizontal="center"/>
    </xf>
    <xf numFmtId="0" fontId="62" fillId="0" borderId="0" xfId="0" applyFont="1"/>
    <xf numFmtId="0" fontId="63" fillId="0" borderId="17" xfId="0" applyFont="1" applyBorder="1"/>
    <xf numFmtId="0" fontId="56" fillId="0" borderId="34" xfId="0" applyFont="1" applyBorder="1"/>
    <xf numFmtId="0" fontId="56" fillId="0" borderId="34" xfId="0" applyFont="1" applyBorder="1" applyAlignment="1">
      <alignment horizontal="center"/>
    </xf>
    <xf numFmtId="0" fontId="56" fillId="0" borderId="20" xfId="0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59" fillId="0" borderId="14" xfId="0" applyFont="1" applyBorder="1" applyAlignment="1">
      <alignment horizontal="left"/>
    </xf>
    <xf numFmtId="0" fontId="56" fillId="0" borderId="19" xfId="0" applyFont="1" applyBorder="1"/>
    <xf numFmtId="0" fontId="56" fillId="0" borderId="18" xfId="0" applyFont="1" applyBorder="1"/>
    <xf numFmtId="0" fontId="59" fillId="0" borderId="52" xfId="0" applyFont="1" applyBorder="1" applyAlignment="1">
      <alignment horizontal="center"/>
    </xf>
    <xf numFmtId="0" fontId="56" fillId="0" borderId="22" xfId="0" applyFont="1" applyBorder="1"/>
    <xf numFmtId="0" fontId="56" fillId="0" borderId="0" xfId="0" applyFont="1" applyBorder="1"/>
    <xf numFmtId="0" fontId="61" fillId="0" borderId="14" xfId="0" applyFont="1" applyBorder="1" applyAlignment="1"/>
    <xf numFmtId="0" fontId="65" fillId="0" borderId="19" xfId="0" applyFont="1" applyBorder="1"/>
    <xf numFmtId="0" fontId="65" fillId="0" borderId="18" xfId="0" applyFont="1" applyBorder="1"/>
    <xf numFmtId="176" fontId="66" fillId="0" borderId="53" xfId="0" applyNumberFormat="1" applyFont="1" applyBorder="1" applyAlignment="1">
      <alignment horizontal="center"/>
    </xf>
    <xf numFmtId="0" fontId="63" fillId="0" borderId="0" xfId="0" applyFont="1" applyBorder="1"/>
    <xf numFmtId="0" fontId="61" fillId="0" borderId="22" xfId="0" applyFont="1" applyBorder="1"/>
    <xf numFmtId="0" fontId="65" fillId="0" borderId="51" xfId="0" applyFont="1" applyBorder="1"/>
    <xf numFmtId="0" fontId="65" fillId="0" borderId="0" xfId="0" applyFont="1" applyBorder="1"/>
    <xf numFmtId="0" fontId="56" fillId="0" borderId="17" xfId="0" applyFont="1" applyBorder="1" applyAlignment="1">
      <alignment horizontal="center"/>
    </xf>
    <xf numFmtId="0" fontId="67" fillId="0" borderId="52" xfId="0" applyFont="1" applyBorder="1" applyAlignment="1">
      <alignment horizontal="center"/>
    </xf>
    <xf numFmtId="0" fontId="61" fillId="0" borderId="20" xfId="0" applyFont="1" applyBorder="1" applyAlignment="1">
      <alignment horizontal="center"/>
    </xf>
    <xf numFmtId="0" fontId="68" fillId="0" borderId="14" xfId="0" applyFont="1" applyBorder="1" applyAlignment="1">
      <alignment horizontal="centerContinuous"/>
    </xf>
    <xf numFmtId="0" fontId="54" fillId="0" borderId="17" xfId="0" applyFont="1" applyBorder="1" applyAlignment="1">
      <alignment horizontal="centerContinuous"/>
    </xf>
    <xf numFmtId="0" fontId="54" fillId="0" borderId="15" xfId="0" applyFont="1" applyBorder="1" applyAlignment="1">
      <alignment horizontal="centerContinuous"/>
    </xf>
    <xf numFmtId="4" fontId="54" fillId="0" borderId="52" xfId="0" applyNumberFormat="1" applyFont="1" applyBorder="1" applyAlignment="1">
      <alignment horizontal="center"/>
    </xf>
    <xf numFmtId="0" fontId="56" fillId="0" borderId="18" xfId="0" applyFont="1" applyBorder="1" applyAlignment="1">
      <alignment horizontal="center"/>
    </xf>
    <xf numFmtId="0" fontId="54" fillId="0" borderId="55" xfId="0" applyFont="1" applyBorder="1" applyAlignment="1">
      <alignment horizontal="center"/>
    </xf>
    <xf numFmtId="0" fontId="54" fillId="0" borderId="21" xfId="0" applyFont="1" applyBorder="1" applyAlignment="1">
      <alignment horizontal="center"/>
    </xf>
    <xf numFmtId="4" fontId="62" fillId="0" borderId="52" xfId="0" applyNumberFormat="1" applyFont="1" applyBorder="1" applyAlignment="1">
      <alignment horizontal="center"/>
    </xf>
    <xf numFmtId="0" fontId="56" fillId="0" borderId="22" xfId="0" applyFont="1" applyBorder="1" applyAlignment="1"/>
    <xf numFmtId="0" fontId="54" fillId="0" borderId="53" xfId="0" applyFont="1" applyBorder="1" applyAlignment="1">
      <alignment horizontal="center"/>
    </xf>
    <xf numFmtId="0" fontId="54" fillId="0" borderId="23" xfId="0" applyFont="1" applyBorder="1" applyAlignment="1">
      <alignment horizontal="center"/>
    </xf>
    <xf numFmtId="0" fontId="70" fillId="0" borderId="15" xfId="0" applyFont="1" applyBorder="1" applyAlignment="1">
      <alignment horizontal="center" vertical="top" wrapText="1"/>
    </xf>
    <xf numFmtId="0" fontId="70" fillId="0" borderId="23" xfId="0" applyFont="1" applyBorder="1" applyAlignment="1">
      <alignment horizontal="center" vertical="top" wrapText="1"/>
    </xf>
    <xf numFmtId="4" fontId="54" fillId="53" borderId="21" xfId="0" applyNumberFormat="1" applyFont="1" applyFill="1" applyBorder="1" applyAlignment="1">
      <alignment horizontal="center"/>
    </xf>
    <xf numFmtId="0" fontId="61" fillId="0" borderId="55" xfId="0" applyFont="1" applyBorder="1" applyAlignment="1">
      <alignment vertical="top"/>
    </xf>
    <xf numFmtId="0" fontId="72" fillId="0" borderId="52" xfId="0" applyFont="1" applyBorder="1" applyAlignment="1">
      <alignment vertical="top" wrapText="1"/>
    </xf>
    <xf numFmtId="0" fontId="54" fillId="0" borderId="56" xfId="0" applyFont="1" applyBorder="1" applyAlignment="1">
      <alignment horizontal="center"/>
    </xf>
    <xf numFmtId="4" fontId="73" fillId="0" borderId="58" xfId="0" applyNumberFormat="1" applyFont="1" applyBorder="1" applyAlignment="1">
      <alignment horizontal="center"/>
    </xf>
    <xf numFmtId="0" fontId="72" fillId="0" borderId="53" xfId="0" applyFont="1" applyBorder="1" applyAlignment="1">
      <alignment vertical="top"/>
    </xf>
    <xf numFmtId="0" fontId="69" fillId="0" borderId="23" xfId="0" applyFont="1" applyBorder="1" applyAlignment="1">
      <alignment horizontal="center"/>
    </xf>
    <xf numFmtId="0" fontId="74" fillId="0" borderId="53" xfId="0" applyFont="1" applyBorder="1" applyAlignment="1">
      <alignment horizontal="right" vertical="top"/>
    </xf>
    <xf numFmtId="0" fontId="72" fillId="0" borderId="52" xfId="0" applyFont="1" applyBorder="1" applyAlignment="1">
      <alignment vertical="top"/>
    </xf>
    <xf numFmtId="0" fontId="62" fillId="0" borderId="52" xfId="0" applyFont="1" applyBorder="1" applyAlignment="1">
      <alignment vertical="top"/>
    </xf>
    <xf numFmtId="4" fontId="54" fillId="0" borderId="58" xfId="0" applyNumberFormat="1" applyFont="1" applyBorder="1" applyAlignment="1">
      <alignment horizontal="center"/>
    </xf>
    <xf numFmtId="0" fontId="56" fillId="0" borderId="53" xfId="0" applyFont="1" applyBorder="1" applyAlignment="1">
      <alignment horizontal="right" vertical="top"/>
    </xf>
    <xf numFmtId="0" fontId="54" fillId="0" borderId="53" xfId="0" applyFont="1" applyBorder="1" applyAlignment="1">
      <alignment vertical="top"/>
    </xf>
    <xf numFmtId="0" fontId="59" fillId="53" borderId="61" xfId="0" applyFont="1" applyFill="1" applyBorder="1" applyAlignment="1">
      <alignment horizontal="left" vertical="center"/>
    </xf>
    <xf numFmtId="0" fontId="54" fillId="53" borderId="62" xfId="0" applyFont="1" applyFill="1" applyBorder="1"/>
    <xf numFmtId="0" fontId="62" fillId="53" borderId="63" xfId="0" applyFont="1" applyFill="1" applyBorder="1" applyAlignment="1">
      <alignment horizontal="center"/>
    </xf>
    <xf numFmtId="4" fontId="54" fillId="53" borderId="51" xfId="0" applyNumberFormat="1" applyFont="1" applyFill="1" applyBorder="1" applyAlignment="1">
      <alignment horizontal="center"/>
    </xf>
    <xf numFmtId="4" fontId="54" fillId="53" borderId="14" xfId="0" applyNumberFormat="1" applyFont="1" applyFill="1" applyBorder="1" applyAlignment="1"/>
    <xf numFmtId="4" fontId="54" fillId="53" borderId="23" xfId="0" applyNumberFormat="1" applyFont="1" applyFill="1" applyBorder="1" applyAlignment="1"/>
    <xf numFmtId="4" fontId="54" fillId="53" borderId="23" xfId="0" applyNumberFormat="1" applyFont="1" applyFill="1" applyBorder="1" applyAlignment="1">
      <alignment horizontal="center"/>
    </xf>
    <xf numFmtId="0" fontId="69" fillId="0" borderId="22" xfId="0" applyFont="1" applyBorder="1" applyAlignment="1">
      <alignment horizontal="left"/>
    </xf>
    <xf numFmtId="0" fontId="62" fillId="0" borderId="51" xfId="0" applyFont="1" applyBorder="1" applyAlignment="1">
      <alignment horizontal="left"/>
    </xf>
    <xf numFmtId="0" fontId="62" fillId="0" borderId="23" xfId="0" applyFont="1" applyBorder="1" applyAlignment="1">
      <alignment horizontal="center"/>
    </xf>
    <xf numFmtId="4" fontId="72" fillId="0" borderId="15" xfId="0" applyNumberFormat="1" applyFont="1" applyBorder="1" applyAlignment="1">
      <alignment horizontal="center"/>
    </xf>
    <xf numFmtId="0" fontId="62" fillId="0" borderId="22" xfId="0" applyFont="1" applyBorder="1" applyAlignment="1">
      <alignment horizontal="left"/>
    </xf>
    <xf numFmtId="0" fontId="75" fillId="0" borderId="51" xfId="0" applyFont="1" applyBorder="1" applyAlignment="1">
      <alignment horizontal="left"/>
    </xf>
    <xf numFmtId="0" fontId="75" fillId="0" borderId="23" xfId="0" applyFont="1" applyBorder="1" applyAlignment="1">
      <alignment horizontal="center"/>
    </xf>
    <xf numFmtId="0" fontId="76" fillId="0" borderId="0" xfId="0" applyFont="1"/>
    <xf numFmtId="0" fontId="74" fillId="0" borderId="0" xfId="0" applyFont="1" applyBorder="1" applyAlignment="1">
      <alignment horizontal="left"/>
    </xf>
    <xf numFmtId="0" fontId="75" fillId="0" borderId="0" xfId="0" applyFont="1" applyBorder="1" applyAlignment="1">
      <alignment horizontal="left"/>
    </xf>
    <xf numFmtId="0" fontId="75" fillId="0" borderId="0" xfId="0" applyFont="1" applyBorder="1" applyAlignment="1">
      <alignment horizontal="center"/>
    </xf>
    <xf numFmtId="4" fontId="69" fillId="0" borderId="0" xfId="0" applyNumberFormat="1" applyFont="1" applyBorder="1" applyAlignment="1">
      <alignment horizontal="center"/>
    </xf>
    <xf numFmtId="4" fontId="75" fillId="0" borderId="0" xfId="0" applyNumberFormat="1" applyFont="1" applyBorder="1" applyAlignment="1">
      <alignment horizontal="center"/>
    </xf>
    <xf numFmtId="0" fontId="77" fillId="0" borderId="0" xfId="0" applyFont="1"/>
    <xf numFmtId="0" fontId="54" fillId="0" borderId="0" xfId="0" applyFont="1" applyAlignment="1">
      <alignment horizontal="center"/>
    </xf>
    <xf numFmtId="0" fontId="78" fillId="0" borderId="0" xfId="0" applyFont="1"/>
    <xf numFmtId="0" fontId="80" fillId="0" borderId="0" xfId="0" applyFont="1" applyAlignment="1"/>
    <xf numFmtId="0" fontId="81" fillId="0" borderId="64" xfId="0" applyFont="1" applyBorder="1"/>
    <xf numFmtId="0" fontId="56" fillId="0" borderId="65" xfId="0" applyFont="1" applyBorder="1" applyAlignment="1">
      <alignment horizontal="center"/>
    </xf>
    <xf numFmtId="0" fontId="81" fillId="0" borderId="66" xfId="0" applyFont="1" applyBorder="1"/>
    <xf numFmtId="0" fontId="56" fillId="0" borderId="67" xfId="0" applyFont="1" applyBorder="1" applyAlignment="1">
      <alignment horizontal="center"/>
    </xf>
    <xf numFmtId="0" fontId="54" fillId="0" borderId="66" xfId="0" applyFont="1" applyBorder="1"/>
    <xf numFmtId="0" fontId="81" fillId="0" borderId="68" xfId="0" applyFont="1" applyBorder="1"/>
    <xf numFmtId="0" fontId="56" fillId="0" borderId="69" xfId="0" applyFont="1" applyBorder="1" applyAlignment="1">
      <alignment horizontal="center"/>
    </xf>
    <xf numFmtId="0" fontId="79" fillId="0" borderId="0" xfId="0" applyFont="1" applyAlignment="1">
      <alignment horizontal="right"/>
    </xf>
    <xf numFmtId="0" fontId="56" fillId="0" borderId="0" xfId="0" applyFont="1" applyAlignment="1">
      <alignment horizontal="right"/>
    </xf>
    <xf numFmtId="0" fontId="80" fillId="0" borderId="0" xfId="0" applyFont="1" applyAlignment="1">
      <alignment horizontal="center"/>
    </xf>
    <xf numFmtId="1" fontId="6" fillId="0" borderId="44" xfId="218" applyNumberFormat="1" applyFont="1" applyFill="1" applyBorder="1" applyAlignment="1" applyProtection="1">
      <protection locked="0"/>
    </xf>
    <xf numFmtId="0" fontId="8" fillId="27" borderId="0" xfId="218" applyFont="1" applyFill="1" applyBorder="1" applyAlignment="1" applyProtection="1">
      <alignment horizontal="left" vertical="center"/>
      <protection locked="0"/>
    </xf>
    <xf numFmtId="1" fontId="6" fillId="0" borderId="46" xfId="218" applyNumberFormat="1" applyFont="1" applyFill="1" applyBorder="1" applyAlignment="1" applyProtection="1">
      <alignment horizontal="right"/>
      <protection locked="0"/>
    </xf>
    <xf numFmtId="2" fontId="6" fillId="0" borderId="46" xfId="218" applyNumberFormat="1" applyFont="1" applyFill="1" applyBorder="1" applyAlignment="1" applyProtection="1">
      <alignment horizontal="right" vertical="center"/>
      <protection locked="0"/>
    </xf>
    <xf numFmtId="0" fontId="7" fillId="0" borderId="44" xfId="0" applyFont="1" applyBorder="1" applyAlignment="1">
      <alignment horizontal="center"/>
    </xf>
    <xf numFmtId="2" fontId="6" fillId="0" borderId="44" xfId="218" applyNumberFormat="1" applyFont="1" applyFill="1" applyBorder="1" applyAlignment="1" applyProtection="1">
      <alignment vertical="center" wrapText="1"/>
      <protection locked="0"/>
    </xf>
    <xf numFmtId="0" fontId="38" fillId="0" borderId="44" xfId="0" applyFont="1" applyBorder="1"/>
    <xf numFmtId="2" fontId="51" fillId="46" borderId="16" xfId="0" applyNumberFormat="1" applyFont="1" applyFill="1" applyBorder="1" applyAlignment="1">
      <alignment horizontal="center" vertical="center"/>
    </xf>
    <xf numFmtId="49" fontId="51" fillId="46" borderId="16" xfId="0" applyNumberFormat="1" applyFont="1" applyFill="1" applyBorder="1" applyAlignment="1">
      <alignment vertical="center"/>
    </xf>
    <xf numFmtId="0" fontId="51" fillId="46" borderId="16" xfId="0" applyFont="1" applyFill="1" applyBorder="1" applyAlignment="1">
      <alignment vertical="center"/>
    </xf>
    <xf numFmtId="0" fontId="51" fillId="46" borderId="16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Border="1"/>
    <xf numFmtId="0" fontId="7" fillId="0" borderId="34" xfId="0" applyFont="1" applyBorder="1" applyAlignment="1">
      <alignment horizontal="left"/>
    </xf>
    <xf numFmtId="0" fontId="0" fillId="0" borderId="34" xfId="0" applyBorder="1"/>
    <xf numFmtId="0" fontId="51" fillId="27" borderId="0" xfId="0" applyFont="1" applyFill="1" applyAlignment="1">
      <alignment vertical="center"/>
    </xf>
    <xf numFmtId="0" fontId="7" fillId="27" borderId="0" xfId="0" applyFont="1" applyFill="1" applyAlignment="1">
      <alignment vertical="center"/>
    </xf>
    <xf numFmtId="0" fontId="8" fillId="27" borderId="0" xfId="0" applyFont="1" applyFill="1" applyAlignment="1">
      <alignment vertical="center"/>
    </xf>
    <xf numFmtId="2" fontId="8" fillId="27" borderId="16" xfId="0" applyNumberFormat="1" applyFont="1" applyFill="1" applyBorder="1" applyAlignment="1">
      <alignment horizontal="center" vertical="center"/>
    </xf>
    <xf numFmtId="0" fontId="8" fillId="27" borderId="16" xfId="0" applyFont="1" applyFill="1" applyBorder="1" applyAlignment="1">
      <alignment horizontal="center" vertical="center"/>
    </xf>
    <xf numFmtId="0" fontId="0" fillId="27" borderId="17" xfId="0" applyFill="1" applyBorder="1"/>
    <xf numFmtId="0" fontId="0" fillId="27" borderId="18" xfId="0" applyFill="1" applyBorder="1"/>
    <xf numFmtId="0" fontId="0" fillId="27" borderId="35" xfId="0" applyFill="1" applyBorder="1"/>
    <xf numFmtId="0" fontId="0" fillId="27" borderId="37" xfId="0" applyFill="1" applyBorder="1"/>
    <xf numFmtId="0" fontId="0" fillId="27" borderId="40" xfId="0" applyFill="1" applyBorder="1"/>
    <xf numFmtId="0" fontId="4" fillId="0" borderId="49" xfId="218" applyFont="1" applyFill="1" applyBorder="1" applyAlignment="1" applyProtection="1">
      <alignment horizontal="center" vertical="center" wrapText="1"/>
      <protection locked="0"/>
    </xf>
    <xf numFmtId="1" fontId="50" fillId="0" borderId="44" xfId="218" applyNumberFormat="1" applyFont="1" applyFill="1" applyBorder="1" applyAlignment="1" applyProtection="1">
      <alignment horizontal="right"/>
      <protection locked="0"/>
    </xf>
    <xf numFmtId="0" fontId="0" fillId="0" borderId="45" xfId="0" applyBorder="1"/>
    <xf numFmtId="1" fontId="6" fillId="0" borderId="0" xfId="218" applyNumberFormat="1" applyFont="1" applyFill="1" applyBorder="1" applyAlignment="1" applyProtection="1">
      <alignment horizontal="right"/>
      <protection locked="0"/>
    </xf>
    <xf numFmtId="1" fontId="6" fillId="0" borderId="0" xfId="218" applyNumberFormat="1" applyFont="1" applyFill="1" applyBorder="1" applyAlignment="1" applyProtection="1">
      <alignment horizontal="left" vertical="center"/>
      <protection locked="0"/>
    </xf>
    <xf numFmtId="0" fontId="0" fillId="0" borderId="47" xfId="0" applyBorder="1"/>
    <xf numFmtId="1" fontId="6" fillId="0" borderId="49" xfId="218" applyNumberFormat="1" applyFont="1" applyFill="1" applyBorder="1" applyAlignment="1" applyProtection="1">
      <protection locked="0"/>
    </xf>
    <xf numFmtId="0" fontId="91" fillId="0" borderId="14" xfId="0" applyFont="1" applyBorder="1" applyAlignment="1">
      <alignment vertical="center"/>
    </xf>
    <xf numFmtId="0" fontId="91" fillId="0" borderId="15" xfId="0" applyFont="1" applyBorder="1" applyAlignment="1">
      <alignment vertical="center"/>
    </xf>
    <xf numFmtId="0" fontId="91" fillId="0" borderId="16" xfId="0" applyFont="1" applyBorder="1" applyAlignment="1">
      <alignment vertical="center" wrapText="1"/>
    </xf>
    <xf numFmtId="0" fontId="91" fillId="0" borderId="16" xfId="0" applyFont="1" applyBorder="1" applyAlignment="1">
      <alignment horizontal="center" vertical="center"/>
    </xf>
    <xf numFmtId="0" fontId="90" fillId="0" borderId="16" xfId="0" applyFont="1" applyFill="1" applyBorder="1" applyAlignment="1">
      <alignment vertical="center"/>
    </xf>
    <xf numFmtId="0" fontId="90" fillId="0" borderId="16" xfId="0" applyFont="1" applyFill="1" applyBorder="1" applyAlignment="1">
      <alignment horizontal="center" vertical="center"/>
    </xf>
    <xf numFmtId="0" fontId="86" fillId="27" borderId="71" xfId="0" applyFont="1" applyFill="1" applyBorder="1" applyAlignment="1" applyProtection="1">
      <alignment vertical="center" wrapText="1"/>
      <protection locked="0"/>
    </xf>
    <xf numFmtId="177" fontId="86" fillId="27" borderId="71" xfId="0" applyNumberFormat="1" applyFont="1" applyFill="1" applyBorder="1" applyAlignment="1" applyProtection="1">
      <alignment horizontal="center" vertical="center" wrapText="1"/>
      <protection locked="0"/>
    </xf>
    <xf numFmtId="178" fontId="86" fillId="27" borderId="71" xfId="216" applyNumberFormat="1" applyFont="1" applyFill="1" applyBorder="1" applyAlignment="1" applyProtection="1">
      <alignment vertical="center" wrapText="1"/>
      <protection locked="0"/>
    </xf>
    <xf numFmtId="0" fontId="0" fillId="27" borderId="0" xfId="0" applyFont="1" applyFill="1"/>
    <xf numFmtId="0" fontId="90" fillId="0" borderId="34" xfId="0" applyFont="1" applyBorder="1" applyAlignment="1">
      <alignment vertical="center"/>
    </xf>
    <xf numFmtId="0" fontId="90" fillId="0" borderId="34" xfId="0" applyFont="1" applyBorder="1" applyAlignment="1">
      <alignment vertical="center" wrapText="1"/>
    </xf>
    <xf numFmtId="0" fontId="90" fillId="0" borderId="34" xfId="0" applyFont="1" applyBorder="1" applyAlignment="1">
      <alignment horizontal="center" vertical="center"/>
    </xf>
    <xf numFmtId="179" fontId="90" fillId="0" borderId="34" xfId="0" applyNumberFormat="1" applyFont="1" applyBorder="1" applyAlignment="1">
      <alignment vertical="center"/>
    </xf>
    <xf numFmtId="2" fontId="90" fillId="0" borderId="34" xfId="0" applyNumberFormat="1" applyFont="1" applyBorder="1" applyAlignment="1">
      <alignment vertical="center"/>
    </xf>
    <xf numFmtId="0" fontId="90" fillId="0" borderId="0" xfId="0" applyFont="1" applyBorder="1" applyAlignment="1">
      <alignment vertical="center"/>
    </xf>
    <xf numFmtId="0" fontId="90" fillId="0" borderId="0" xfId="0" applyFont="1" applyBorder="1" applyAlignment="1">
      <alignment vertical="center" wrapText="1"/>
    </xf>
    <xf numFmtId="0" fontId="90" fillId="0" borderId="0" xfId="0" applyFont="1" applyBorder="1" applyAlignment="1">
      <alignment horizontal="center" vertical="center"/>
    </xf>
    <xf numFmtId="179" fontId="90" fillId="0" borderId="0" xfId="0" applyNumberFormat="1" applyFont="1" applyBorder="1" applyAlignment="1">
      <alignment vertical="center"/>
    </xf>
    <xf numFmtId="2" fontId="90" fillId="0" borderId="0" xfId="0" applyNumberFormat="1" applyFont="1" applyBorder="1" applyAlignment="1">
      <alignment vertical="center"/>
    </xf>
    <xf numFmtId="1" fontId="12" fillId="0" borderId="0" xfId="111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6" fillId="0" borderId="0" xfId="218" applyFont="1" applyFill="1" applyBorder="1" applyAlignment="1" applyProtection="1">
      <alignment horizontal="center" wrapText="1"/>
      <protection locked="0"/>
    </xf>
    <xf numFmtId="0" fontId="7" fillId="0" borderId="0" xfId="0" applyFont="1" applyBorder="1" applyAlignment="1">
      <alignment horizontal="center"/>
    </xf>
    <xf numFmtId="2" fontId="6" fillId="0" borderId="0" xfId="218" applyNumberFormat="1" applyFont="1" applyFill="1" applyBorder="1" applyAlignment="1" applyProtection="1">
      <alignment vertical="center" wrapText="1"/>
      <protection locked="0"/>
    </xf>
    <xf numFmtId="2" fontId="6" fillId="0" borderId="49" xfId="218" applyNumberFormat="1" applyFont="1" applyFill="1" applyBorder="1" applyAlignment="1" applyProtection="1">
      <alignment horizontal="right" vertical="center"/>
      <protection locked="0"/>
    </xf>
    <xf numFmtId="2" fontId="6" fillId="0" borderId="49" xfId="218" applyNumberFormat="1" applyFont="1" applyFill="1" applyBorder="1" applyAlignment="1" applyProtection="1">
      <alignment horizontal="left" vertical="center"/>
      <protection locked="0"/>
    </xf>
    <xf numFmtId="0" fontId="0" fillId="0" borderId="50" xfId="0" applyBorder="1"/>
    <xf numFmtId="1" fontId="12" fillId="0" borderId="0" xfId="111" applyNumberFormat="1" applyFont="1" applyBorder="1" applyAlignment="1">
      <alignment horizontal="right" vertical="center"/>
    </xf>
    <xf numFmtId="0" fontId="88" fillId="47" borderId="0" xfId="0" applyFont="1" applyFill="1" applyBorder="1" applyAlignment="1" applyProtection="1">
      <alignment vertical="center" wrapText="1"/>
      <protection locked="0"/>
    </xf>
    <xf numFmtId="2" fontId="88" fillId="47" borderId="53" xfId="0" applyNumberFormat="1" applyFont="1" applyFill="1" applyBorder="1" applyAlignment="1" applyProtection="1">
      <alignment horizontal="center" vertical="center"/>
      <protection locked="0"/>
    </xf>
    <xf numFmtId="17" fontId="88" fillId="47" borderId="16" xfId="0" applyNumberFormat="1" applyFont="1" applyFill="1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top"/>
    </xf>
    <xf numFmtId="1" fontId="50" fillId="0" borderId="43" xfId="218" applyNumberFormat="1" applyFont="1" applyFill="1" applyBorder="1" applyAlignment="1" applyProtection="1">
      <alignment horizontal="right"/>
      <protection locked="0"/>
    </xf>
    <xf numFmtId="2" fontId="6" fillId="0" borderId="45" xfId="218" applyNumberFormat="1" applyFont="1" applyFill="1" applyBorder="1" applyAlignment="1" applyProtection="1">
      <alignment vertical="center"/>
      <protection locked="0"/>
    </xf>
    <xf numFmtId="1" fontId="6" fillId="0" borderId="47" xfId="218" applyNumberFormat="1" applyFont="1" applyFill="1" applyBorder="1" applyAlignment="1" applyProtection="1">
      <alignment horizontal="center"/>
      <protection locked="0"/>
    </xf>
    <xf numFmtId="2" fontId="6" fillId="0" borderId="47" xfId="218" applyNumberFormat="1" applyFont="1" applyFill="1" applyBorder="1" applyAlignment="1" applyProtection="1">
      <alignment vertical="center"/>
      <protection locked="0"/>
    </xf>
    <xf numFmtId="1" fontId="6" fillId="0" borderId="50" xfId="218" applyNumberFormat="1" applyFont="1" applyFill="1" applyBorder="1" applyAlignment="1" applyProtection="1">
      <alignment horizontal="center"/>
      <protection locked="0"/>
    </xf>
    <xf numFmtId="2" fontId="50" fillId="0" borderId="48" xfId="218" applyNumberFormat="1" applyFont="1" applyFill="1" applyBorder="1" applyAlignment="1" applyProtection="1">
      <alignment horizontal="center" vertical="center"/>
      <protection locked="0"/>
    </xf>
    <xf numFmtId="2" fontId="6" fillId="0" borderId="50" xfId="218" applyNumberFormat="1" applyFont="1" applyFill="1" applyBorder="1" applyAlignment="1" applyProtection="1">
      <alignment vertical="center"/>
      <protection locked="0"/>
    </xf>
    <xf numFmtId="0" fontId="91" fillId="0" borderId="15" xfId="0" applyFont="1" applyBorder="1" applyAlignment="1">
      <alignment horizontal="center" vertical="center" wrapText="1"/>
    </xf>
    <xf numFmtId="180" fontId="86" fillId="27" borderId="71" xfId="0" applyNumberFormat="1" applyFont="1" applyFill="1" applyBorder="1" applyAlignment="1">
      <alignment vertical="center"/>
    </xf>
    <xf numFmtId="0" fontId="91" fillId="54" borderId="0" xfId="0" applyFont="1" applyFill="1" applyBorder="1" applyAlignment="1" applyProtection="1">
      <alignment vertical="center" wrapText="1"/>
      <protection locked="0"/>
    </xf>
    <xf numFmtId="2" fontId="91" fillId="54" borderId="53" xfId="0" applyNumberFormat="1" applyFont="1" applyFill="1" applyBorder="1" applyAlignment="1" applyProtection="1">
      <alignment horizontal="center" vertical="center"/>
      <protection locked="0"/>
    </xf>
    <xf numFmtId="17" fontId="91" fillId="54" borderId="16" xfId="0" applyNumberFormat="1" applyFont="1" applyFill="1" applyBorder="1" applyAlignment="1" applyProtection="1">
      <alignment horizontal="center" vertical="center"/>
      <protection locked="0"/>
    </xf>
    <xf numFmtId="0" fontId="91" fillId="54" borderId="16" xfId="0" applyFont="1" applyFill="1" applyBorder="1" applyAlignment="1" applyProtection="1">
      <alignment horizontal="center" vertical="center"/>
      <protection locked="0"/>
    </xf>
    <xf numFmtId="180" fontId="91" fillId="54" borderId="15" xfId="0" applyNumberFormat="1" applyFont="1" applyFill="1" applyBorder="1" applyAlignment="1">
      <alignment vertical="center"/>
    </xf>
    <xf numFmtId="0" fontId="90" fillId="51" borderId="16" xfId="0" applyFont="1" applyFill="1" applyBorder="1" applyAlignment="1">
      <alignment vertical="center"/>
    </xf>
    <xf numFmtId="0" fontId="90" fillId="51" borderId="1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6" fillId="27" borderId="70" xfId="0" applyFont="1" applyFill="1" applyBorder="1" applyAlignment="1">
      <alignment horizontal="left" vertical="center"/>
    </xf>
    <xf numFmtId="49" fontId="6" fillId="0" borderId="70" xfId="218" applyNumberFormat="1" applyFont="1" applyFill="1" applyBorder="1" applyAlignment="1" applyProtection="1">
      <alignment horizontal="center" vertical="center" wrapText="1"/>
    </xf>
    <xf numFmtId="0" fontId="86" fillId="27" borderId="70" xfId="0" applyFont="1" applyFill="1" applyBorder="1" applyAlignment="1" applyProtection="1">
      <alignment vertical="center" wrapText="1"/>
      <protection locked="0"/>
    </xf>
    <xf numFmtId="177" fontId="86" fillId="27" borderId="70" xfId="0" applyNumberFormat="1" applyFont="1" applyFill="1" applyBorder="1" applyAlignment="1" applyProtection="1">
      <alignment horizontal="center" vertical="center" wrapText="1"/>
      <protection locked="0"/>
    </xf>
    <xf numFmtId="178" fontId="86" fillId="27" borderId="70" xfId="216" applyNumberFormat="1" applyFont="1" applyFill="1" applyBorder="1" applyAlignment="1" applyProtection="1">
      <alignment vertical="center" wrapText="1"/>
      <protection locked="0"/>
    </xf>
    <xf numFmtId="180" fontId="86" fillId="27" borderId="70" xfId="0" applyNumberFormat="1" applyFont="1" applyFill="1" applyBorder="1" applyAlignment="1">
      <alignment vertical="center"/>
    </xf>
    <xf numFmtId="0" fontId="86" fillId="27" borderId="71" xfId="0" applyFont="1" applyFill="1" applyBorder="1" applyAlignment="1">
      <alignment horizontal="left" vertical="center"/>
    </xf>
    <xf numFmtId="49" fontId="6" fillId="0" borderId="71" xfId="218" applyNumberFormat="1" applyFont="1" applyFill="1" applyBorder="1" applyAlignment="1" applyProtection="1">
      <alignment horizontal="center" vertical="center" wrapText="1"/>
    </xf>
    <xf numFmtId="0" fontId="86" fillId="27" borderId="74" xfId="0" applyFont="1" applyFill="1" applyBorder="1" applyAlignment="1">
      <alignment horizontal="left" vertical="center"/>
    </xf>
    <xf numFmtId="49" fontId="6" fillId="0" borderId="74" xfId="218" applyNumberFormat="1" applyFont="1" applyFill="1" applyBorder="1" applyAlignment="1" applyProtection="1">
      <alignment horizontal="center" vertical="center" wrapText="1"/>
    </xf>
    <xf numFmtId="0" fontId="86" fillId="27" borderId="74" xfId="0" applyFont="1" applyFill="1" applyBorder="1" applyAlignment="1" applyProtection="1">
      <alignment vertical="center" wrapText="1"/>
      <protection locked="0"/>
    </xf>
    <xf numFmtId="177" fontId="86" fillId="27" borderId="74" xfId="0" applyNumberFormat="1" applyFont="1" applyFill="1" applyBorder="1" applyAlignment="1" applyProtection="1">
      <alignment horizontal="center" vertical="center" wrapText="1"/>
      <protection locked="0"/>
    </xf>
    <xf numFmtId="178" fontId="86" fillId="27" borderId="74" xfId="216" applyNumberFormat="1" applyFont="1" applyFill="1" applyBorder="1" applyAlignment="1" applyProtection="1">
      <alignment vertical="center" wrapText="1"/>
      <protection locked="0"/>
    </xf>
    <xf numFmtId="180" fontId="86" fillId="27" borderId="74" xfId="0" applyNumberFormat="1" applyFont="1" applyFill="1" applyBorder="1" applyAlignment="1">
      <alignment vertical="center"/>
    </xf>
    <xf numFmtId="0" fontId="0" fillId="27" borderId="0" xfId="0" applyFill="1" applyBorder="1" applyAlignment="1">
      <alignment vertical="center" wrapText="1"/>
    </xf>
    <xf numFmtId="0" fontId="84" fillId="0" borderId="0" xfId="0" applyFont="1" applyAlignment="1" applyProtection="1">
      <alignment horizontal="left" vertical="center"/>
    </xf>
    <xf numFmtId="0" fontId="9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93" fillId="0" borderId="0" xfId="0" applyFont="1" applyAlignment="1" applyProtection="1">
      <alignment vertical="center"/>
    </xf>
    <xf numFmtId="0" fontId="94" fillId="0" borderId="0" xfId="0" applyFont="1" applyProtection="1"/>
    <xf numFmtId="0" fontId="85" fillId="0" borderId="0" xfId="0" applyFont="1" applyAlignment="1" applyProtection="1">
      <alignment horizontal="center" vertical="center"/>
    </xf>
    <xf numFmtId="0" fontId="83" fillId="27" borderId="17" xfId="0" applyFont="1" applyFill="1" applyBorder="1" applyAlignment="1" applyProtection="1">
      <alignment vertical="center"/>
    </xf>
    <xf numFmtId="0" fontId="83" fillId="27" borderId="34" xfId="0" applyFont="1" applyFill="1" applyBorder="1" applyAlignment="1" applyProtection="1">
      <alignment vertical="center"/>
    </xf>
    <xf numFmtId="0" fontId="83" fillId="27" borderId="20" xfId="0" applyFont="1" applyFill="1" applyBorder="1" applyAlignment="1" applyProtection="1">
      <alignment vertical="center"/>
    </xf>
    <xf numFmtId="0" fontId="93" fillId="27" borderId="34" xfId="0" applyFont="1" applyFill="1" applyBorder="1" applyProtection="1"/>
    <xf numFmtId="0" fontId="83" fillId="27" borderId="34" xfId="0" applyFont="1" applyFill="1" applyBorder="1" applyAlignment="1" applyProtection="1">
      <alignment horizontal="left" vertical="center"/>
    </xf>
    <xf numFmtId="0" fontId="93" fillId="27" borderId="20" xfId="0" applyFont="1" applyFill="1" applyBorder="1" applyAlignment="1" applyProtection="1">
      <alignment horizontal="center" vertical="center"/>
    </xf>
    <xf numFmtId="0" fontId="93" fillId="27" borderId="0" xfId="0" applyFont="1" applyFill="1" applyAlignment="1" applyProtection="1">
      <alignment vertical="center"/>
    </xf>
    <xf numFmtId="0" fontId="85" fillId="27" borderId="0" xfId="0" applyFont="1" applyFill="1" applyAlignment="1" applyProtection="1">
      <alignment horizontal="center" vertical="center"/>
    </xf>
    <xf numFmtId="0" fontId="85" fillId="27" borderId="0" xfId="0" applyFont="1" applyFill="1" applyBorder="1" applyAlignment="1" applyProtection="1">
      <alignment horizontal="center" vertical="center"/>
    </xf>
    <xf numFmtId="0" fontId="85" fillId="27" borderId="34" xfId="0" applyFont="1" applyFill="1" applyBorder="1" applyAlignment="1" applyProtection="1">
      <alignment horizontal="center" vertical="center"/>
    </xf>
    <xf numFmtId="0" fontId="83" fillId="27" borderId="17" xfId="0" applyFont="1" applyFill="1" applyBorder="1" applyAlignment="1" applyProtection="1">
      <alignment horizontal="left" vertical="center"/>
    </xf>
    <xf numFmtId="0" fontId="95" fillId="27" borderId="20" xfId="0" applyFont="1" applyFill="1" applyBorder="1" applyAlignment="1" applyProtection="1">
      <alignment vertical="center"/>
    </xf>
    <xf numFmtId="0" fontId="95" fillId="27" borderId="0" xfId="0" applyFont="1" applyFill="1" applyBorder="1" applyAlignment="1" applyProtection="1">
      <alignment vertical="center"/>
    </xf>
    <xf numFmtId="0" fontId="95" fillId="27" borderId="0" xfId="0" applyFont="1" applyFill="1" applyAlignment="1" applyProtection="1">
      <alignment vertical="center"/>
    </xf>
    <xf numFmtId="0" fontId="95" fillId="27" borderId="0" xfId="0" applyFont="1" applyFill="1" applyAlignment="1" applyProtection="1">
      <alignment horizontal="center" vertical="center"/>
    </xf>
    <xf numFmtId="0" fontId="95" fillId="27" borderId="0" xfId="0" applyFont="1" applyFill="1" applyBorder="1" applyAlignment="1" applyProtection="1">
      <alignment horizontal="center" vertical="center"/>
    </xf>
    <xf numFmtId="49" fontId="0" fillId="27" borderId="23" xfId="0" applyNumberFormat="1" applyFill="1" applyBorder="1" applyAlignment="1">
      <alignment vertical="center" wrapText="1"/>
    </xf>
    <xf numFmtId="0" fontId="83" fillId="0" borderId="0" xfId="0" applyFont="1" applyFill="1" applyBorder="1" applyAlignment="1" applyProtection="1">
      <alignment horizontal="center" vertical="center"/>
    </xf>
    <xf numFmtId="0" fontId="83" fillId="0" borderId="0" xfId="0" applyFont="1" applyFill="1" applyBorder="1" applyAlignment="1" applyProtection="1">
      <alignment horizontal="left" vertical="center"/>
    </xf>
    <xf numFmtId="0" fontId="86" fillId="0" borderId="0" xfId="0" applyFont="1" applyFill="1" applyBorder="1" applyAlignment="1" applyProtection="1">
      <alignment horizontal="center" vertical="center"/>
    </xf>
    <xf numFmtId="0" fontId="85" fillId="28" borderId="20" xfId="0" applyFont="1" applyFill="1" applyBorder="1" applyAlignment="1" applyProtection="1">
      <alignment horizontal="center" vertical="center" wrapText="1"/>
    </xf>
    <xf numFmtId="0" fontId="86" fillId="28" borderId="52" xfId="0" applyFont="1" applyFill="1" applyBorder="1" applyAlignment="1" applyProtection="1">
      <alignment horizontal="center" vertical="center"/>
    </xf>
    <xf numFmtId="0" fontId="83" fillId="28" borderId="53" xfId="0" applyFont="1" applyFill="1" applyBorder="1" applyAlignment="1" applyProtection="1">
      <alignment horizontal="center" vertical="center"/>
    </xf>
    <xf numFmtId="0" fontId="83" fillId="28" borderId="23" xfId="0" applyFont="1" applyFill="1" applyBorder="1" applyAlignment="1" applyProtection="1">
      <alignment horizontal="center" vertical="center"/>
    </xf>
    <xf numFmtId="0" fontId="83" fillId="28" borderId="51" xfId="0" applyFont="1" applyFill="1" applyBorder="1" applyAlignment="1" applyProtection="1">
      <alignment horizontal="center" vertical="center"/>
    </xf>
    <xf numFmtId="0" fontId="83" fillId="28" borderId="14" xfId="0" applyFont="1" applyFill="1" applyBorder="1" applyAlignment="1" applyProtection="1">
      <alignment horizontal="center" vertical="center"/>
    </xf>
    <xf numFmtId="0" fontId="83" fillId="28" borderId="16" xfId="0" applyFont="1" applyFill="1" applyBorder="1" applyAlignment="1" applyProtection="1">
      <alignment horizontal="center" vertical="center"/>
    </xf>
    <xf numFmtId="0" fontId="83" fillId="28" borderId="19" xfId="0" applyFont="1" applyFill="1" applyBorder="1" applyAlignment="1" applyProtection="1">
      <alignment horizontal="center" vertical="center"/>
    </xf>
    <xf numFmtId="0" fontId="86" fillId="28" borderId="53" xfId="0" applyFont="1" applyFill="1" applyBorder="1" applyAlignment="1" applyProtection="1">
      <alignment horizontal="center" vertical="center"/>
    </xf>
    <xf numFmtId="0" fontId="83" fillId="27" borderId="16" xfId="0" applyFont="1" applyFill="1" applyBorder="1" applyAlignment="1" applyProtection="1">
      <alignment horizontal="center" vertical="center"/>
    </xf>
    <xf numFmtId="2" fontId="83" fillId="27" borderId="15" xfId="0" applyNumberFormat="1" applyFont="1" applyFill="1" applyBorder="1" applyAlignment="1" applyProtection="1">
      <alignment horizontal="left" vertical="center" wrapText="1"/>
      <protection locked="0"/>
    </xf>
    <xf numFmtId="43" fontId="83" fillId="27" borderId="19" xfId="0" applyNumberFormat="1" applyFont="1" applyFill="1" applyBorder="1" applyAlignment="1" applyProtection="1">
      <alignment horizontal="center" vertical="center" wrapText="1"/>
      <protection locked="0"/>
    </xf>
    <xf numFmtId="166" fontId="83" fillId="27" borderId="16" xfId="166" applyNumberFormat="1" applyFont="1" applyFill="1" applyBorder="1" applyAlignment="1" applyProtection="1">
      <alignment horizontal="right" vertical="center"/>
    </xf>
    <xf numFmtId="10" fontId="83" fillId="27" borderId="16" xfId="143" applyNumberFormat="1" applyFont="1" applyFill="1" applyBorder="1" applyAlignment="1" applyProtection="1">
      <alignment horizontal="center" vertical="center"/>
    </xf>
    <xf numFmtId="43" fontId="83" fillId="27" borderId="16" xfId="216" applyFont="1" applyFill="1" applyBorder="1" applyAlignment="1" applyProtection="1">
      <alignment horizontal="center" vertical="center"/>
    </xf>
    <xf numFmtId="0" fontId="83" fillId="0" borderId="14" xfId="0" applyFont="1" applyFill="1" applyBorder="1" applyAlignment="1" applyProtection="1">
      <alignment horizontal="center" vertical="center"/>
    </xf>
    <xf numFmtId="0" fontId="85" fillId="0" borderId="19" xfId="0" applyFont="1" applyFill="1" applyBorder="1" applyAlignment="1" applyProtection="1">
      <alignment horizontal="center" vertical="center"/>
    </xf>
    <xf numFmtId="0" fontId="85" fillId="0" borderId="19" xfId="0" applyFont="1" applyFill="1" applyBorder="1" applyAlignment="1" applyProtection="1">
      <alignment horizontal="right" vertical="center"/>
    </xf>
    <xf numFmtId="166" fontId="85" fillId="0" borderId="16" xfId="166" applyNumberFormat="1" applyFont="1" applyFill="1" applyBorder="1" applyAlignment="1" applyProtection="1">
      <alignment horizontal="right" vertical="center"/>
    </xf>
    <xf numFmtId="10" fontId="85" fillId="0" borderId="16" xfId="217" applyNumberFormat="1" applyFont="1" applyFill="1" applyBorder="1" applyAlignment="1" applyProtection="1">
      <alignment horizontal="right" vertical="center"/>
    </xf>
    <xf numFmtId="166" fontId="83" fillId="0" borderId="16" xfId="166" applyNumberFormat="1" applyFont="1" applyFill="1" applyBorder="1" applyAlignment="1" applyProtection="1">
      <alignment horizontal="right" vertical="center"/>
    </xf>
    <xf numFmtId="10" fontId="83" fillId="0" borderId="16" xfId="217" applyNumberFormat="1" applyFont="1" applyFill="1" applyBorder="1" applyAlignment="1" applyProtection="1">
      <alignment horizontal="right" vertical="center"/>
    </xf>
    <xf numFmtId="10" fontId="83" fillId="0" borderId="16" xfId="143" applyNumberFormat="1" applyFont="1" applyFill="1" applyBorder="1" applyAlignment="1" applyProtection="1">
      <alignment horizontal="center" vertical="center"/>
    </xf>
    <xf numFmtId="0" fontId="83" fillId="28" borderId="17" xfId="0" applyFont="1" applyFill="1" applyBorder="1" applyAlignment="1" applyProtection="1">
      <alignment horizontal="center" vertical="center"/>
    </xf>
    <xf numFmtId="0" fontId="83" fillId="48" borderId="52" xfId="0" applyFont="1" applyFill="1" applyBorder="1" applyAlignment="1" applyProtection="1">
      <alignment horizontal="center" vertical="center"/>
    </xf>
    <xf numFmtId="0" fontId="83" fillId="0" borderId="34" xfId="0" applyFont="1" applyFill="1" applyBorder="1" applyAlignment="1" applyProtection="1">
      <alignment vertical="center"/>
    </xf>
    <xf numFmtId="0" fontId="83" fillId="0" borderId="34" xfId="0" applyFont="1" applyFill="1" applyBorder="1" applyAlignment="1" applyProtection="1">
      <alignment horizontal="right" vertical="center"/>
    </xf>
    <xf numFmtId="166" fontId="96" fillId="0" borderId="34" xfId="0" applyNumberFormat="1" applyFont="1" applyFill="1" applyBorder="1" applyAlignment="1" applyProtection="1">
      <alignment vertical="center"/>
    </xf>
    <xf numFmtId="166" fontId="97" fillId="0" borderId="34" xfId="166" applyNumberFormat="1" applyFont="1" applyFill="1" applyBorder="1" applyAlignment="1" applyProtection="1">
      <alignment horizontal="right" vertical="center"/>
    </xf>
    <xf numFmtId="0" fontId="83" fillId="28" borderId="55" xfId="0" applyFont="1" applyFill="1" applyBorder="1" applyAlignment="1" applyProtection="1">
      <alignment horizontal="center" vertical="center"/>
    </xf>
    <xf numFmtId="0" fontId="83" fillId="48" borderId="55" xfId="0" applyFont="1" applyFill="1" applyBorder="1" applyAlignment="1" applyProtection="1">
      <alignment horizontal="center" vertical="center"/>
    </xf>
    <xf numFmtId="0" fontId="83" fillId="0" borderId="0" xfId="0" applyFont="1" applyFill="1" applyBorder="1" applyAlignment="1" applyProtection="1">
      <alignment vertical="center"/>
    </xf>
    <xf numFmtId="0" fontId="83" fillId="0" borderId="0" xfId="0" applyFont="1" applyFill="1" applyBorder="1" applyAlignment="1" applyProtection="1">
      <alignment horizontal="right" vertical="center"/>
    </xf>
    <xf numFmtId="166" fontId="96" fillId="0" borderId="0" xfId="0" applyNumberFormat="1" applyFont="1" applyFill="1" applyBorder="1" applyAlignment="1" applyProtection="1">
      <alignment vertical="center"/>
    </xf>
    <xf numFmtId="166" fontId="98" fillId="0" borderId="0" xfId="166" applyNumberFormat="1" applyFont="1" applyFill="1" applyBorder="1" applyAlignment="1" applyProtection="1">
      <alignment horizontal="right" vertical="center"/>
    </xf>
    <xf numFmtId="0" fontId="86" fillId="0" borderId="21" xfId="0" applyFont="1" applyFill="1" applyBorder="1" applyAlignment="1" applyProtection="1">
      <alignment vertical="center"/>
    </xf>
    <xf numFmtId="0" fontId="86" fillId="28" borderId="17" xfId="0" applyNumberFormat="1" applyFont="1" applyFill="1" applyBorder="1" applyAlignment="1" applyProtection="1">
      <alignment horizontal="right" vertical="center"/>
    </xf>
    <xf numFmtId="0" fontId="86" fillId="28" borderId="34" xfId="0" applyNumberFormat="1" applyFont="1" applyFill="1" applyBorder="1" applyAlignment="1" applyProtection="1">
      <alignment vertical="center"/>
    </xf>
    <xf numFmtId="166" fontId="99" fillId="28" borderId="34" xfId="0" applyNumberFormat="1" applyFont="1" applyFill="1" applyBorder="1" applyAlignment="1" applyProtection="1">
      <alignment vertical="center"/>
    </xf>
    <xf numFmtId="0" fontId="86" fillId="28" borderId="0" xfId="0" applyFont="1" applyFill="1" applyBorder="1" applyAlignment="1" applyProtection="1">
      <alignment horizontal="center" vertical="center"/>
    </xf>
    <xf numFmtId="0" fontId="86" fillId="48" borderId="55" xfId="0" applyFont="1" applyFill="1" applyBorder="1" applyAlignment="1" applyProtection="1">
      <alignment horizontal="center" vertical="center"/>
    </xf>
    <xf numFmtId="0" fontId="83" fillId="0" borderId="0" xfId="0" applyFont="1" applyAlignment="1" applyProtection="1">
      <alignment vertical="center"/>
    </xf>
    <xf numFmtId="0" fontId="97" fillId="0" borderId="0" xfId="0" applyFont="1" applyFill="1" applyBorder="1" applyAlignment="1" applyProtection="1">
      <alignment vertical="center"/>
    </xf>
    <xf numFmtId="0" fontId="86" fillId="0" borderId="0" xfId="0" applyFont="1" applyFill="1" applyBorder="1" applyAlignment="1" applyProtection="1">
      <alignment vertical="center"/>
    </xf>
    <xf numFmtId="0" fontId="86" fillId="28" borderId="22" xfId="0" applyFont="1" applyFill="1" applyBorder="1" applyAlignment="1" applyProtection="1">
      <alignment vertical="center"/>
    </xf>
    <xf numFmtId="0" fontId="86" fillId="28" borderId="51" xfId="0" applyFont="1" applyFill="1" applyBorder="1" applyAlignment="1" applyProtection="1">
      <alignment vertical="center"/>
    </xf>
    <xf numFmtId="49" fontId="83" fillId="27" borderId="72" xfId="0" applyNumberFormat="1" applyFont="1" applyFill="1" applyBorder="1" applyAlignment="1" applyProtection="1">
      <alignment vertical="center"/>
      <protection locked="0"/>
    </xf>
    <xf numFmtId="167" fontId="83" fillId="27" borderId="72" xfId="0" applyNumberFormat="1" applyFont="1" applyFill="1" applyBorder="1" applyAlignment="1" applyProtection="1">
      <alignment horizontal="left" vertical="center"/>
      <protection locked="0"/>
    </xf>
    <xf numFmtId="0" fontId="83" fillId="27" borderId="72" xfId="0" applyFont="1" applyFill="1" applyBorder="1" applyAlignment="1" applyProtection="1">
      <alignment vertical="center"/>
      <protection locked="0"/>
    </xf>
    <xf numFmtId="166" fontId="96" fillId="27" borderId="0" xfId="0" applyNumberFormat="1" applyFont="1" applyFill="1" applyBorder="1" applyAlignment="1" applyProtection="1">
      <alignment vertical="center"/>
    </xf>
    <xf numFmtId="0" fontId="86" fillId="48" borderId="14" xfId="0" applyFont="1" applyFill="1" applyBorder="1" applyAlignment="1" applyProtection="1">
      <alignment vertical="center"/>
    </xf>
    <xf numFmtId="0" fontId="86" fillId="48" borderId="19" xfId="0" applyFont="1" applyFill="1" applyBorder="1" applyAlignment="1" applyProtection="1">
      <alignment vertical="center"/>
    </xf>
    <xf numFmtId="0" fontId="86" fillId="48" borderId="19" xfId="0" applyFont="1" applyFill="1" applyBorder="1" applyAlignment="1" applyProtection="1">
      <alignment horizontal="right" vertical="center"/>
    </xf>
    <xf numFmtId="0" fontId="86" fillId="48" borderId="23" xfId="0" applyFont="1" applyFill="1" applyBorder="1" applyAlignment="1" applyProtection="1">
      <alignment vertical="center"/>
    </xf>
    <xf numFmtId="0" fontId="10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101" fillId="0" borderId="72" xfId="0" applyFont="1" applyBorder="1" applyAlignment="1" applyProtection="1">
      <alignment vertical="center"/>
    </xf>
    <xf numFmtId="0" fontId="0" fillId="0" borderId="72" xfId="0" applyFont="1" applyBorder="1" applyAlignment="1" applyProtection="1">
      <alignment vertical="center"/>
    </xf>
    <xf numFmtId="4" fontId="102" fillId="0" borderId="0" xfId="0" applyNumberFormat="1" applyFont="1" applyAlignment="1" applyProtection="1">
      <alignment horizontal="centerContinuous" vertical="center" wrapText="1"/>
    </xf>
    <xf numFmtId="0" fontId="0" fillId="0" borderId="0" xfId="0" applyAlignment="1" applyProtection="1">
      <alignment horizontal="centerContinuous" vertical="center" wrapText="1"/>
    </xf>
    <xf numFmtId="0" fontId="3" fillId="27" borderId="0" xfId="0" applyFont="1" applyFill="1" applyAlignment="1" applyProtection="1">
      <alignment vertical="center"/>
    </xf>
    <xf numFmtId="0" fontId="100" fillId="27" borderId="0" xfId="0" applyFont="1" applyFill="1" applyAlignment="1" applyProtection="1">
      <alignment horizontal="left" vertical="center"/>
    </xf>
    <xf numFmtId="0" fontId="3" fillId="27" borderId="0" xfId="0" applyFont="1" applyFill="1" applyAlignment="1" applyProtection="1">
      <alignment horizontal="center" vertical="center"/>
    </xf>
    <xf numFmtId="0" fontId="85" fillId="27" borderId="22" xfId="0" applyFont="1" applyFill="1" applyBorder="1" applyAlignment="1" applyProtection="1">
      <alignment horizontal="center" vertical="center" wrapText="1"/>
    </xf>
    <xf numFmtId="43" fontId="0" fillId="0" borderId="0" xfId="0" applyNumberFormat="1"/>
    <xf numFmtId="9" fontId="0" fillId="0" borderId="0" xfId="217" applyFont="1"/>
    <xf numFmtId="49" fontId="3" fillId="27" borderId="16" xfId="1" applyNumberFormat="1" applyFont="1" applyFill="1" applyBorder="1" applyAlignment="1" applyProtection="1">
      <alignment vertical="center"/>
      <protection locked="0"/>
    </xf>
    <xf numFmtId="0" fontId="3" fillId="27" borderId="16" xfId="1" applyFont="1" applyFill="1" applyBorder="1" applyAlignment="1" applyProtection="1">
      <alignment vertical="center"/>
      <protection locked="0"/>
    </xf>
    <xf numFmtId="2" fontId="7" fillId="0" borderId="43" xfId="0" applyNumberFormat="1" applyFont="1" applyBorder="1" applyAlignment="1"/>
    <xf numFmtId="2" fontId="36" fillId="0" borderId="44" xfId="0" applyNumberFormat="1" applyFont="1" applyBorder="1" applyAlignment="1"/>
    <xf numFmtId="2" fontId="7" fillId="0" borderId="43" xfId="0" applyNumberFormat="1" applyFont="1" applyBorder="1"/>
    <xf numFmtId="2" fontId="3" fillId="0" borderId="44" xfId="165" applyNumberFormat="1" applyFont="1" applyBorder="1" applyAlignment="1"/>
    <xf numFmtId="174" fontId="103" fillId="0" borderId="44" xfId="165" applyNumberFormat="1" applyFont="1" applyBorder="1" applyAlignment="1">
      <alignment horizontal="center"/>
    </xf>
    <xf numFmtId="0" fontId="0" fillId="0" borderId="44" xfId="0" applyNumberFormat="1" applyBorder="1"/>
    <xf numFmtId="2" fontId="7" fillId="0" borderId="46" xfId="0" applyNumberFormat="1" applyFont="1" applyBorder="1"/>
    <xf numFmtId="174" fontId="104" fillId="0" borderId="0" xfId="165" applyNumberFormat="1" applyFont="1" applyBorder="1" applyAlignment="1">
      <alignment horizontal="centerContinuous"/>
    </xf>
    <xf numFmtId="2" fontId="3" fillId="0" borderId="0" xfId="165" applyNumberFormat="1" applyFont="1" applyBorder="1" applyAlignment="1"/>
    <xf numFmtId="2" fontId="103" fillId="0" borderId="0" xfId="165" applyNumberFormat="1" applyFont="1" applyBorder="1" applyAlignment="1">
      <alignment horizontal="center"/>
    </xf>
    <xf numFmtId="0" fontId="0" fillId="0" borderId="0" xfId="0" applyNumberFormat="1" applyBorder="1"/>
    <xf numFmtId="2" fontId="7" fillId="0" borderId="48" xfId="0" applyNumberFormat="1" applyFont="1" applyBorder="1"/>
    <xf numFmtId="174" fontId="104" fillId="0" borderId="49" xfId="165" applyNumberFormat="1" applyFont="1" applyBorder="1" applyAlignment="1">
      <alignment horizontal="centerContinuous"/>
    </xf>
    <xf numFmtId="1" fontId="3" fillId="0" borderId="49" xfId="165" applyNumberFormat="1" applyFont="1" applyBorder="1" applyAlignment="1">
      <alignment horizontal="left"/>
    </xf>
    <xf numFmtId="174" fontId="103" fillId="0" borderId="49" xfId="165" applyNumberFormat="1" applyFont="1" applyBorder="1" applyAlignment="1">
      <alignment horizontal="center"/>
    </xf>
    <xf numFmtId="0" fontId="0" fillId="0" borderId="49" xfId="0" applyNumberFormat="1" applyBorder="1"/>
    <xf numFmtId="2" fontId="7" fillId="0" borderId="0" xfId="0" applyNumberFormat="1" applyFont="1" applyBorder="1"/>
    <xf numFmtId="14" fontId="3" fillId="0" borderId="0" xfId="165" applyNumberFormat="1" applyFont="1" applyBorder="1" applyAlignment="1">
      <alignment horizontal="left"/>
    </xf>
    <xf numFmtId="174" fontId="3" fillId="0" borderId="0" xfId="165" applyNumberFormat="1" applyFont="1" applyBorder="1" applyAlignment="1">
      <alignment horizontal="center" vertical="center"/>
    </xf>
    <xf numFmtId="17" fontId="3" fillId="0" borderId="0" xfId="0" applyNumberFormat="1" applyFont="1" applyBorder="1" applyAlignment="1">
      <alignment horizontal="left" wrapText="1"/>
    </xf>
    <xf numFmtId="0" fontId="3" fillId="0" borderId="0" xfId="126" applyFont="1" applyAlignment="1">
      <alignment vertical="center"/>
    </xf>
    <xf numFmtId="0" fontId="107" fillId="0" borderId="0" xfId="219"/>
    <xf numFmtId="0" fontId="108" fillId="55" borderId="0" xfId="219" applyFont="1" applyFill="1"/>
    <xf numFmtId="0" fontId="107" fillId="55" borderId="0" xfId="219" applyFill="1"/>
    <xf numFmtId="0" fontId="107" fillId="48" borderId="0" xfId="219" applyFill="1"/>
    <xf numFmtId="0" fontId="108" fillId="0" borderId="0" xfId="219" applyFont="1" applyFill="1"/>
    <xf numFmtId="0" fontId="107" fillId="0" borderId="0" xfId="219" applyFill="1"/>
    <xf numFmtId="0" fontId="107" fillId="0" borderId="0" xfId="220" applyFont="1" applyAlignment="1">
      <alignment vertical="center"/>
    </xf>
    <xf numFmtId="0" fontId="108" fillId="0" borderId="78" xfId="219" applyFont="1" applyFill="1" applyBorder="1"/>
    <xf numFmtId="0" fontId="0" fillId="0" borderId="79" xfId="0" applyNumberFormat="1" applyFont="1" applyFill="1" applyBorder="1"/>
    <xf numFmtId="174" fontId="107" fillId="0" borderId="79" xfId="219" applyNumberFormat="1" applyFill="1" applyBorder="1"/>
    <xf numFmtId="0" fontId="107" fillId="0" borderId="79" xfId="219" applyBorder="1"/>
    <xf numFmtId="0" fontId="3" fillId="0" borderId="79" xfId="126" applyFont="1" applyBorder="1" applyAlignment="1">
      <alignment vertical="center"/>
    </xf>
    <xf numFmtId="0" fontId="107" fillId="0" borderId="80" xfId="219" applyBorder="1"/>
    <xf numFmtId="0" fontId="108" fillId="0" borderId="81" xfId="219" applyFont="1" applyFill="1" applyBorder="1"/>
    <xf numFmtId="0" fontId="0" fillId="0" borderId="72" xfId="0" applyNumberFormat="1" applyFont="1" applyFill="1" applyBorder="1"/>
    <xf numFmtId="0" fontId="107" fillId="0" borderId="72" xfId="219" applyFill="1" applyBorder="1"/>
    <xf numFmtId="0" fontId="107" fillId="0" borderId="72" xfId="219" applyBorder="1"/>
    <xf numFmtId="0" fontId="3" fillId="0" borderId="72" xfId="126" applyFont="1" applyBorder="1" applyAlignment="1">
      <alignment vertical="center"/>
    </xf>
    <xf numFmtId="0" fontId="107" fillId="0" borderId="82" xfId="219" applyBorder="1"/>
    <xf numFmtId="0" fontId="107" fillId="0" borderId="0" xfId="221" applyFont="1"/>
    <xf numFmtId="0" fontId="107" fillId="0" borderId="0" xfId="221"/>
    <xf numFmtId="181" fontId="0" fillId="49" borderId="0" xfId="0" applyNumberFormat="1" applyFill="1"/>
    <xf numFmtId="0" fontId="0" fillId="0" borderId="0" xfId="0" applyNumberFormat="1"/>
    <xf numFmtId="2" fontId="107" fillId="49" borderId="0" xfId="219" applyNumberFormat="1" applyFill="1"/>
    <xf numFmtId="0" fontId="107" fillId="0" borderId="0" xfId="222" applyFont="1" applyAlignment="1">
      <alignment vertical="center"/>
    </xf>
    <xf numFmtId="0" fontId="0" fillId="0" borderId="0" xfId="0" applyNumberFormat="1" applyFont="1" applyBorder="1"/>
    <xf numFmtId="181" fontId="107" fillId="0" borderId="0" xfId="222" applyNumberFormat="1" applyFont="1" applyBorder="1" applyAlignment="1">
      <alignment vertical="center"/>
    </xf>
    <xf numFmtId="0" fontId="107" fillId="0" borderId="0" xfId="222" applyFont="1" applyBorder="1" applyAlignment="1">
      <alignment vertical="center"/>
    </xf>
    <xf numFmtId="0" fontId="107" fillId="0" borderId="0" xfId="220" applyFont="1" applyAlignment="1">
      <alignment horizontal="right" vertical="center"/>
    </xf>
    <xf numFmtId="0" fontId="107" fillId="27" borderId="0" xfId="222" applyFont="1" applyFill="1" applyAlignment="1">
      <alignment vertical="center"/>
    </xf>
    <xf numFmtId="0" fontId="107" fillId="27" borderId="0" xfId="220" applyFont="1" applyFill="1" applyAlignment="1">
      <alignment vertical="center"/>
    </xf>
    <xf numFmtId="0" fontId="107" fillId="27" borderId="0" xfId="220" applyFont="1" applyFill="1" applyAlignment="1">
      <alignment horizontal="right" vertical="center"/>
    </xf>
    <xf numFmtId="0" fontId="107" fillId="49" borderId="0" xfId="220" applyFont="1" applyFill="1" applyAlignment="1">
      <alignment vertical="center"/>
    </xf>
    <xf numFmtId="166" fontId="107" fillId="49" borderId="0" xfId="165" applyFont="1" applyFill="1" applyAlignment="1">
      <alignment vertical="center"/>
    </xf>
    <xf numFmtId="166" fontId="107" fillId="0" borderId="0" xfId="165" applyFont="1" applyAlignment="1">
      <alignment vertical="center"/>
    </xf>
    <xf numFmtId="0" fontId="107" fillId="56" borderId="0" xfId="220" applyFont="1" applyFill="1" applyAlignment="1">
      <alignment horizontal="right" vertical="center"/>
    </xf>
    <xf numFmtId="180" fontId="107" fillId="56" borderId="0" xfId="220" applyNumberFormat="1" applyFont="1" applyFill="1" applyAlignment="1">
      <alignment vertical="center"/>
    </xf>
    <xf numFmtId="2" fontId="107" fillId="0" borderId="0" xfId="220" applyNumberFormat="1" applyFont="1" applyAlignment="1">
      <alignment horizontal="right" vertical="center" indent="1"/>
    </xf>
    <xf numFmtId="0" fontId="108" fillId="57" borderId="0" xfId="219" applyFont="1" applyFill="1" applyBorder="1" applyAlignment="1">
      <alignment horizontal="center" vertical="center"/>
    </xf>
    <xf numFmtId="0" fontId="108" fillId="57" borderId="0" xfId="219" applyFont="1" applyFill="1" applyBorder="1" applyAlignment="1">
      <alignment horizontal="right" vertical="center"/>
    </xf>
    <xf numFmtId="2" fontId="107" fillId="58" borderId="0" xfId="219" applyNumberFormat="1" applyFill="1" applyAlignment="1">
      <alignment vertical="center"/>
    </xf>
    <xf numFmtId="0" fontId="107" fillId="58" borderId="0" xfId="219" applyFill="1" applyAlignment="1">
      <alignment vertical="center"/>
    </xf>
    <xf numFmtId="0" fontId="7" fillId="0" borderId="34" xfId="126" applyFont="1" applyBorder="1" applyAlignment="1">
      <alignment vertical="center"/>
    </xf>
    <xf numFmtId="0" fontId="3" fillId="0" borderId="34" xfId="126" applyFont="1" applyBorder="1" applyAlignment="1">
      <alignment vertical="center"/>
    </xf>
    <xf numFmtId="2" fontId="7" fillId="0" borderId="0" xfId="126" applyNumberFormat="1" applyFont="1" applyAlignment="1">
      <alignment horizontal="right" vertical="center"/>
    </xf>
    <xf numFmtId="2" fontId="3" fillId="0" borderId="0" xfId="126" applyNumberFormat="1" applyFont="1" applyAlignment="1">
      <alignment vertical="center"/>
    </xf>
    <xf numFmtId="0" fontId="7" fillId="0" borderId="0" xfId="126" applyFont="1" applyAlignment="1">
      <alignment horizontal="right" vertical="center"/>
    </xf>
    <xf numFmtId="1" fontId="3" fillId="0" borderId="0" xfId="126" applyNumberFormat="1" applyFont="1" applyAlignment="1">
      <alignment horizontal="left" vertical="center"/>
    </xf>
    <xf numFmtId="2" fontId="7" fillId="0" borderId="43" xfId="0" applyNumberFormat="1" applyFont="1" applyBorder="1" applyAlignment="1">
      <alignment horizontal="right"/>
    </xf>
    <xf numFmtId="2" fontId="7" fillId="0" borderId="46" xfId="0" applyNumberFormat="1" applyFont="1" applyBorder="1" applyAlignment="1">
      <alignment horizontal="right"/>
    </xf>
    <xf numFmtId="2" fontId="7" fillId="0" borderId="48" xfId="0" applyNumberFormat="1" applyFont="1" applyBorder="1" applyAlignment="1">
      <alignment horizontal="right"/>
    </xf>
    <xf numFmtId="0" fontId="7" fillId="0" borderId="0" xfId="0" applyFont="1"/>
    <xf numFmtId="174" fontId="3" fillId="0" borderId="44" xfId="165" applyNumberFormat="1" applyFont="1" applyBorder="1" applyAlignment="1">
      <alignment vertical="center"/>
    </xf>
    <xf numFmtId="174" fontId="3" fillId="0" borderId="0" xfId="165" applyNumberFormat="1" applyFont="1" applyBorder="1" applyAlignment="1">
      <alignment vertical="center"/>
    </xf>
    <xf numFmtId="174" fontId="3" fillId="0" borderId="49" xfId="165" applyNumberFormat="1" applyFont="1" applyBorder="1" applyAlignment="1">
      <alignment vertical="center"/>
    </xf>
    <xf numFmtId="0" fontId="109" fillId="49" borderId="0" xfId="0" applyFont="1" applyFill="1" applyAlignment="1">
      <alignment vertical="center" wrapText="1"/>
    </xf>
    <xf numFmtId="0" fontId="3" fillId="27" borderId="16" xfId="0" applyFont="1" applyFill="1" applyBorder="1" applyAlignment="1">
      <alignment horizontal="center" vertical="center"/>
    </xf>
    <xf numFmtId="0" fontId="3" fillId="27" borderId="16" xfId="1" applyFont="1" applyFill="1" applyBorder="1" applyAlignment="1" applyProtection="1">
      <alignment vertical="center"/>
    </xf>
    <xf numFmtId="2" fontId="7" fillId="0" borderId="0" xfId="0" applyNumberFormat="1" applyFont="1" applyFill="1" applyBorder="1"/>
    <xf numFmtId="2" fontId="0" fillId="0" borderId="34" xfId="0" applyNumberFormat="1" applyBorder="1"/>
    <xf numFmtId="2" fontId="0" fillId="0" borderId="0" xfId="0" applyNumberFormat="1" applyBorder="1"/>
    <xf numFmtId="2" fontId="6" fillId="0" borderId="44" xfId="0" applyNumberFormat="1" applyFont="1" applyBorder="1" applyAlignment="1"/>
    <xf numFmtId="174" fontId="0" fillId="0" borderId="0" xfId="0" applyNumberFormat="1"/>
    <xf numFmtId="2" fontId="50" fillId="0" borderId="0" xfId="0" applyNumberFormat="1" applyFont="1" applyFill="1" applyBorder="1"/>
    <xf numFmtId="0" fontId="111" fillId="0" borderId="0" xfId="0" applyFont="1"/>
    <xf numFmtId="0" fontId="108" fillId="0" borderId="0" xfId="219" applyFont="1" applyFill="1" applyBorder="1"/>
    <xf numFmtId="174" fontId="3" fillId="0" borderId="0" xfId="165" applyNumberFormat="1" applyFont="1" applyBorder="1" applyAlignment="1">
      <alignment horizontal="left"/>
    </xf>
    <xf numFmtId="174" fontId="6" fillId="0" borderId="49" xfId="165" applyNumberFormat="1" applyFont="1" applyBorder="1" applyAlignment="1">
      <alignment horizontal="left"/>
    </xf>
    <xf numFmtId="0" fontId="7" fillId="0" borderId="0" xfId="203" applyFont="1" applyBorder="1" applyAlignment="1" applyProtection="1">
      <alignment vertical="top"/>
    </xf>
    <xf numFmtId="49" fontId="8" fillId="0" borderId="0" xfId="111" applyNumberFormat="1" applyFont="1" applyFill="1" applyBorder="1" applyAlignment="1" applyProtection="1">
      <alignment vertical="top" wrapText="1"/>
    </xf>
    <xf numFmtId="0" fontId="8" fillId="0" borderId="0" xfId="111" applyFont="1" applyFill="1" applyBorder="1" applyAlignment="1" applyProtection="1">
      <alignment vertical="top" wrapText="1"/>
    </xf>
    <xf numFmtId="1" fontId="7" fillId="0" borderId="0" xfId="203" applyNumberFormat="1" applyFont="1" applyBorder="1" applyAlignment="1" applyProtection="1">
      <alignment vertical="top"/>
    </xf>
    <xf numFmtId="0" fontId="11" fillId="27" borderId="36" xfId="0" applyFont="1" applyFill="1" applyBorder="1" applyAlignment="1">
      <alignment horizontal="center" vertical="top" wrapText="1"/>
    </xf>
    <xf numFmtId="1" fontId="7" fillId="0" borderId="43" xfId="203" applyNumberFormat="1" applyFont="1" applyBorder="1" applyAlignment="1" applyProtection="1">
      <alignment vertical="top"/>
    </xf>
    <xf numFmtId="1" fontId="7" fillId="0" borderId="44" xfId="203" applyNumberFormat="1" applyFont="1" applyBorder="1" applyAlignment="1" applyProtection="1">
      <alignment vertical="top"/>
    </xf>
    <xf numFmtId="0" fontId="7" fillId="0" borderId="44" xfId="203" applyFont="1" applyBorder="1" applyAlignment="1" applyProtection="1">
      <alignment vertical="top"/>
    </xf>
    <xf numFmtId="0" fontId="7" fillId="0" borderId="45" xfId="203" applyFont="1" applyBorder="1" applyAlignment="1" applyProtection="1">
      <alignment horizontal="right" vertical="top"/>
    </xf>
    <xf numFmtId="1" fontId="7" fillId="0" borderId="46" xfId="203" applyNumberFormat="1" applyFont="1" applyBorder="1" applyAlignment="1" applyProtection="1">
      <alignment vertical="top"/>
    </xf>
    <xf numFmtId="0" fontId="8" fillId="0" borderId="47" xfId="111" applyFont="1" applyFill="1" applyBorder="1" applyAlignment="1" applyProtection="1">
      <alignment vertical="top" wrapText="1"/>
    </xf>
    <xf numFmtId="1" fontId="7" fillId="0" borderId="48" xfId="203" applyNumberFormat="1" applyFont="1" applyBorder="1" applyAlignment="1" applyProtection="1">
      <alignment vertical="top"/>
    </xf>
    <xf numFmtId="1" fontId="7" fillId="0" borderId="49" xfId="203" applyNumberFormat="1" applyFont="1" applyBorder="1" applyAlignment="1" applyProtection="1">
      <alignment vertical="top"/>
    </xf>
    <xf numFmtId="0" fontId="7" fillId="0" borderId="49" xfId="111" applyFont="1" applyBorder="1" applyProtection="1"/>
    <xf numFmtId="49" fontId="4" fillId="0" borderId="50" xfId="111" applyNumberFormat="1" applyFont="1" applyBorder="1" applyAlignment="1" applyProtection="1">
      <alignment horizontal="right"/>
    </xf>
    <xf numFmtId="0" fontId="3" fillId="0" borderId="0" xfId="203" applyFont="1" applyBorder="1" applyAlignment="1" applyProtection="1">
      <alignment horizontal="left" vertical="top"/>
    </xf>
    <xf numFmtId="0" fontId="8" fillId="0" borderId="34" xfId="111" applyBorder="1"/>
    <xf numFmtId="0" fontId="8" fillId="0" borderId="0" xfId="111" applyAlignment="1">
      <alignment horizontal="right"/>
    </xf>
    <xf numFmtId="0" fontId="7" fillId="0" borderId="34" xfId="111" applyFont="1" applyBorder="1"/>
    <xf numFmtId="2" fontId="51" fillId="47" borderId="52" xfId="0" applyNumberFormat="1" applyFont="1" applyFill="1" applyBorder="1" applyAlignment="1">
      <alignment horizontal="center" vertical="center"/>
    </xf>
    <xf numFmtId="0" fontId="51" fillId="47" borderId="52" xfId="0" applyNumberFormat="1" applyFont="1" applyFill="1" applyBorder="1" applyAlignment="1">
      <alignment vertical="center"/>
    </xf>
    <xf numFmtId="0" fontId="51" fillId="47" borderId="52" xfId="0" applyFont="1" applyFill="1" applyBorder="1" applyAlignment="1">
      <alignment horizontal="center" vertical="center"/>
    </xf>
    <xf numFmtId="49" fontId="51" fillId="46" borderId="16" xfId="0" applyNumberFormat="1" applyFont="1" applyFill="1" applyBorder="1" applyAlignment="1">
      <alignment horizontal="center" vertical="center"/>
    </xf>
    <xf numFmtId="0" fontId="10" fillId="27" borderId="0" xfId="0" applyFont="1" applyFill="1" applyBorder="1" applyAlignment="1">
      <alignment horizontal="center" vertical="top"/>
    </xf>
    <xf numFmtId="1" fontId="6" fillId="27" borderId="0" xfId="218" applyNumberFormat="1" applyFont="1" applyFill="1" applyBorder="1" applyAlignment="1" applyProtection="1">
      <protection locked="0"/>
    </xf>
    <xf numFmtId="14" fontId="6" fillId="27" borderId="0" xfId="218" applyNumberFormat="1" applyFont="1" applyFill="1" applyBorder="1" applyAlignment="1" applyProtection="1">
      <alignment wrapText="1"/>
      <protection locked="0"/>
    </xf>
    <xf numFmtId="0" fontId="115" fillId="50" borderId="0" xfId="0" applyFont="1" applyFill="1" applyAlignment="1">
      <alignment horizontal="left" vertical="top" wrapText="1"/>
    </xf>
    <xf numFmtId="49" fontId="38" fillId="27" borderId="16" xfId="1" applyNumberFormat="1" applyFont="1" applyFill="1" applyBorder="1" applyAlignment="1" applyProtection="1">
      <alignment vertical="center"/>
      <protection locked="0"/>
    </xf>
    <xf numFmtId="0" fontId="10" fillId="27" borderId="0" xfId="0" applyFont="1" applyFill="1" applyBorder="1" applyAlignment="1">
      <alignment vertical="center"/>
    </xf>
    <xf numFmtId="1" fontId="6" fillId="27" borderId="43" xfId="218" applyNumberFormat="1" applyFont="1" applyFill="1" applyBorder="1" applyAlignment="1" applyProtection="1">
      <alignment horizontal="right"/>
      <protection locked="0"/>
    </xf>
    <xf numFmtId="2" fontId="6" fillId="27" borderId="44" xfId="218" applyNumberFormat="1" applyFont="1" applyFill="1" applyBorder="1" applyAlignment="1" applyProtection="1">
      <alignment vertical="center"/>
      <protection locked="0"/>
    </xf>
    <xf numFmtId="166" fontId="6" fillId="27" borderId="44" xfId="218" applyNumberFormat="1" applyFont="1" applyFill="1" applyBorder="1" applyAlignment="1" applyProtection="1">
      <alignment vertical="center"/>
      <protection locked="0"/>
    </xf>
    <xf numFmtId="1" fontId="50" fillId="27" borderId="46" xfId="218" applyNumberFormat="1" applyFont="1" applyFill="1" applyBorder="1" applyAlignment="1" applyProtection="1">
      <protection locked="0"/>
    </xf>
    <xf numFmtId="1" fontId="6" fillId="27" borderId="46" xfId="218" applyNumberFormat="1" applyFont="1" applyFill="1" applyBorder="1" applyAlignment="1" applyProtection="1">
      <alignment horizontal="right"/>
      <protection locked="0"/>
    </xf>
    <xf numFmtId="2" fontId="6" fillId="27" borderId="0" xfId="218" applyNumberFormat="1" applyFont="1" applyFill="1" applyBorder="1" applyAlignment="1" applyProtection="1">
      <alignment vertical="center"/>
      <protection locked="0"/>
    </xf>
    <xf numFmtId="0" fontId="6" fillId="27" borderId="0" xfId="0" applyFont="1" applyFill="1" applyBorder="1" applyAlignment="1">
      <alignment vertical="center"/>
    </xf>
    <xf numFmtId="166" fontId="6" fillId="27" borderId="0" xfId="218" applyNumberFormat="1" applyFont="1" applyFill="1" applyBorder="1" applyAlignment="1" applyProtection="1">
      <alignment vertical="center"/>
      <protection locked="0"/>
    </xf>
    <xf numFmtId="1" fontId="50" fillId="27" borderId="47" xfId="218" applyNumberFormat="1" applyFont="1" applyFill="1" applyBorder="1" applyAlignment="1" applyProtection="1">
      <alignment horizontal="left"/>
      <protection locked="0"/>
    </xf>
    <xf numFmtId="2" fontId="6" fillId="27" borderId="46" xfId="218" applyNumberFormat="1" applyFont="1" applyFill="1" applyBorder="1" applyAlignment="1" applyProtection="1">
      <alignment horizontal="right" vertical="center"/>
      <protection locked="0"/>
    </xf>
    <xf numFmtId="2" fontId="6" fillId="27" borderId="0" xfId="218" applyNumberFormat="1" applyFont="1" applyFill="1" applyBorder="1" applyAlignment="1" applyProtection="1">
      <alignment horizontal="left" vertical="center"/>
      <protection locked="0"/>
    </xf>
    <xf numFmtId="14" fontId="8" fillId="27" borderId="44" xfId="218" applyNumberFormat="1" applyFont="1" applyFill="1" applyBorder="1" applyAlignment="1" applyProtection="1">
      <alignment horizontal="left"/>
      <protection locked="0"/>
    </xf>
    <xf numFmtId="0" fontId="48" fillId="27" borderId="44" xfId="218" applyFont="1" applyFill="1" applyBorder="1" applyAlignment="1" applyProtection="1">
      <alignment wrapText="1"/>
      <protection locked="0"/>
    </xf>
    <xf numFmtId="0" fontId="7" fillId="27" borderId="44" xfId="0" applyFont="1" applyFill="1" applyBorder="1" applyAlignment="1">
      <alignment horizontal="center"/>
    </xf>
    <xf numFmtId="2" fontId="6" fillId="27" borderId="44" xfId="218" applyNumberFormat="1" applyFont="1" applyFill="1" applyBorder="1" applyAlignment="1" applyProtection="1">
      <alignment vertical="center" wrapText="1"/>
      <protection locked="0"/>
    </xf>
    <xf numFmtId="0" fontId="38" fillId="27" borderId="44" xfId="0" applyFont="1" applyFill="1" applyBorder="1"/>
    <xf numFmtId="44" fontId="6" fillId="27" borderId="44" xfId="218" applyNumberFormat="1" applyFont="1" applyFill="1" applyBorder="1" applyAlignment="1" applyProtection="1">
      <alignment horizontal="center" vertical="center"/>
      <protection locked="0"/>
    </xf>
    <xf numFmtId="0" fontId="0" fillId="27" borderId="44" xfId="0" applyFill="1" applyBorder="1"/>
    <xf numFmtId="0" fontId="50" fillId="27" borderId="44" xfId="0" applyFont="1" applyFill="1" applyBorder="1" applyAlignment="1">
      <alignment vertical="center"/>
    </xf>
    <xf numFmtId="2" fontId="8" fillId="27" borderId="0" xfId="0" applyNumberFormat="1" applyFont="1" applyFill="1" applyBorder="1" applyAlignment="1">
      <alignment horizontal="center"/>
    </xf>
    <xf numFmtId="49" fontId="8" fillId="27" borderId="0" xfId="0" applyNumberFormat="1" applyFont="1" applyFill="1" applyBorder="1"/>
    <xf numFmtId="0" fontId="8" fillId="27" borderId="0" xfId="0" applyFont="1" applyFill="1" applyBorder="1"/>
    <xf numFmtId="0" fontId="8" fillId="27" borderId="0" xfId="0" applyFont="1" applyFill="1" applyBorder="1" applyAlignment="1">
      <alignment horizontal="center"/>
    </xf>
    <xf numFmtId="1" fontId="0" fillId="27" borderId="0" xfId="0" applyNumberFormat="1" applyFill="1"/>
    <xf numFmtId="0" fontId="8" fillId="27" borderId="0" xfId="0" applyFont="1" applyFill="1" applyAlignment="1">
      <alignment horizontal="center"/>
    </xf>
    <xf numFmtId="2" fontId="7" fillId="27" borderId="0" xfId="0" applyNumberFormat="1" applyFont="1" applyFill="1" applyAlignment="1">
      <alignment horizontal="center"/>
    </xf>
    <xf numFmtId="0" fontId="7" fillId="27" borderId="34" xfId="0" applyFont="1" applyFill="1" applyBorder="1" applyAlignment="1">
      <alignment horizontal="left"/>
    </xf>
    <xf numFmtId="0" fontId="0" fillId="27" borderId="34" xfId="0" applyFill="1" applyBorder="1"/>
    <xf numFmtId="2" fontId="113" fillId="27" borderId="0" xfId="0" applyNumberFormat="1" applyFont="1" applyFill="1" applyAlignment="1">
      <alignment horizontal="center"/>
    </xf>
    <xf numFmtId="43" fontId="8" fillId="27" borderId="0" xfId="216" applyFont="1" applyFill="1" applyBorder="1" applyAlignment="1">
      <alignment horizontal="center" vertical="center"/>
    </xf>
    <xf numFmtId="2" fontId="8" fillId="27" borderId="22" xfId="0" applyNumberFormat="1" applyFont="1" applyFill="1" applyBorder="1" applyAlignment="1">
      <alignment horizontal="center" vertical="center"/>
    </xf>
    <xf numFmtId="49" fontId="8" fillId="27" borderId="51" xfId="0" applyNumberFormat="1" applyFont="1" applyFill="1" applyBorder="1" applyAlignment="1">
      <alignment vertical="center"/>
    </xf>
    <xf numFmtId="0" fontId="8" fillId="27" borderId="51" xfId="0" applyFont="1" applyFill="1" applyBorder="1" applyAlignment="1">
      <alignment vertical="center"/>
    </xf>
    <xf numFmtId="0" fontId="8" fillId="27" borderId="51" xfId="0" applyFont="1" applyFill="1" applyBorder="1" applyAlignment="1">
      <alignment horizontal="center" vertical="center"/>
    </xf>
    <xf numFmtId="43" fontId="7" fillId="27" borderId="51" xfId="216" applyFont="1" applyFill="1" applyBorder="1" applyAlignment="1">
      <alignment horizontal="center" vertical="center"/>
    </xf>
    <xf numFmtId="2" fontId="110" fillId="27" borderId="18" xfId="0" applyNumberFormat="1" applyFont="1" applyFill="1" applyBorder="1" applyAlignment="1">
      <alignment horizontal="center" vertical="center"/>
    </xf>
    <xf numFmtId="49" fontId="110" fillId="27" borderId="0" xfId="0" applyNumberFormat="1" applyFont="1" applyFill="1" applyBorder="1" applyAlignment="1">
      <alignment vertical="center"/>
    </xf>
    <xf numFmtId="0" fontId="110" fillId="27" borderId="0" xfId="0" applyFont="1" applyFill="1" applyBorder="1" applyAlignment="1">
      <alignment vertical="center"/>
    </xf>
    <xf numFmtId="0" fontId="110" fillId="27" borderId="0" xfId="0" applyFont="1" applyFill="1" applyBorder="1" applyAlignment="1">
      <alignment horizontal="center" vertical="center"/>
    </xf>
    <xf numFmtId="43" fontId="110" fillId="27" borderId="0" xfId="216" applyFont="1" applyFill="1" applyBorder="1" applyAlignment="1">
      <alignment horizontal="center" vertical="center"/>
    </xf>
    <xf numFmtId="0" fontId="51" fillId="47" borderId="17" xfId="0" applyFont="1" applyFill="1" applyBorder="1" applyAlignment="1">
      <alignment horizontal="center" vertical="center"/>
    </xf>
    <xf numFmtId="0" fontId="3" fillId="27" borderId="14" xfId="0" applyFont="1" applyFill="1" applyBorder="1" applyAlignment="1">
      <alignment horizontal="center" vertical="center"/>
    </xf>
    <xf numFmtId="0" fontId="51" fillId="47" borderId="0" xfId="0" applyFont="1" applyFill="1" applyBorder="1" applyAlignment="1">
      <alignment horizontal="center" vertical="center"/>
    </xf>
    <xf numFmtId="0" fontId="7" fillId="28" borderId="0" xfId="0" applyFont="1" applyFill="1" applyBorder="1" applyAlignment="1">
      <alignment horizontal="center" vertical="center"/>
    </xf>
    <xf numFmtId="43" fontId="8" fillId="0" borderId="0" xfId="216" applyFont="1" applyBorder="1" applyAlignment="1">
      <alignment horizontal="center" vertical="center"/>
    </xf>
    <xf numFmtId="43" fontId="7" fillId="0" borderId="0" xfId="216" applyFont="1" applyBorder="1" applyAlignment="1">
      <alignment horizontal="center" vertical="center"/>
    </xf>
    <xf numFmtId="0" fontId="2" fillId="27" borderId="34" xfId="0" applyFont="1" applyFill="1" applyBorder="1"/>
    <xf numFmtId="0" fontId="114" fillId="59" borderId="0" xfId="0" applyFont="1" applyFill="1" applyAlignment="1">
      <alignment horizontal="left" vertical="top" wrapText="1"/>
    </xf>
    <xf numFmtId="0" fontId="10" fillId="27" borderId="0" xfId="0" applyFont="1" applyFill="1" applyBorder="1" applyAlignment="1">
      <alignment horizontal="center" vertical="top"/>
    </xf>
    <xf numFmtId="167" fontId="0" fillId="27" borderId="0" xfId="0" applyNumberFormat="1" applyFill="1" applyAlignment="1">
      <alignment horizontal="left" wrapText="1"/>
    </xf>
    <xf numFmtId="0" fontId="51" fillId="46" borderId="14" xfId="0" applyFont="1" applyFill="1" applyBorder="1" applyAlignment="1">
      <alignment horizontal="center" vertical="center"/>
    </xf>
    <xf numFmtId="166" fontId="38" fillId="27" borderId="0" xfId="146" applyFont="1" applyFill="1" applyBorder="1" applyAlignment="1">
      <alignment vertical="center"/>
    </xf>
    <xf numFmtId="0" fontId="51" fillId="46" borderId="14" xfId="0" applyFont="1" applyFill="1" applyBorder="1" applyAlignment="1">
      <alignment vertical="center"/>
    </xf>
    <xf numFmtId="0" fontId="0" fillId="27" borderId="0" xfId="0" applyFill="1" applyAlignment="1">
      <alignment horizontal="left"/>
    </xf>
    <xf numFmtId="1" fontId="6" fillId="27" borderId="44" xfId="218" applyNumberFormat="1" applyFont="1" applyFill="1" applyBorder="1" applyAlignment="1" applyProtection="1">
      <alignment horizontal="left" vertical="center"/>
      <protection locked="0"/>
    </xf>
    <xf numFmtId="1" fontId="6" fillId="27" borderId="0" xfId="218" applyNumberFormat="1" applyFont="1" applyFill="1" applyBorder="1" applyAlignment="1" applyProtection="1">
      <alignment vertical="center"/>
      <protection locked="0"/>
    </xf>
    <xf numFmtId="1" fontId="50" fillId="27" borderId="0" xfId="218" applyNumberFormat="1" applyFont="1" applyFill="1" applyBorder="1" applyAlignment="1" applyProtection="1">
      <alignment horizontal="left" vertical="center"/>
      <protection locked="0"/>
    </xf>
    <xf numFmtId="1" fontId="6" fillId="27" borderId="44" xfId="218" applyNumberFormat="1" applyFont="1" applyFill="1" applyBorder="1" applyAlignment="1" applyProtection="1">
      <alignment horizontal="right"/>
      <protection locked="0"/>
    </xf>
    <xf numFmtId="1" fontId="112" fillId="27" borderId="45" xfId="218" applyNumberFormat="1" applyFont="1" applyFill="1" applyBorder="1" applyAlignment="1" applyProtection="1">
      <protection locked="0"/>
    </xf>
    <xf numFmtId="1" fontId="6" fillId="27" borderId="0" xfId="218" applyNumberFormat="1" applyFont="1" applyFill="1" applyBorder="1" applyAlignment="1" applyProtection="1">
      <alignment horizontal="right"/>
      <protection locked="0"/>
    </xf>
    <xf numFmtId="1" fontId="112" fillId="27" borderId="47" xfId="218" applyNumberFormat="1" applyFont="1" applyFill="1" applyBorder="1" applyAlignment="1" applyProtection="1">
      <protection locked="0"/>
    </xf>
    <xf numFmtId="2" fontId="6" fillId="27" borderId="49" xfId="218" applyNumberFormat="1" applyFont="1" applyFill="1" applyBorder="1" applyAlignment="1" applyProtection="1">
      <alignment horizontal="right" vertical="center"/>
      <protection locked="0"/>
    </xf>
    <xf numFmtId="1" fontId="112" fillId="27" borderId="50" xfId="218" applyNumberFormat="1" applyFont="1" applyFill="1" applyBorder="1" applyAlignment="1" applyProtection="1">
      <protection locked="0"/>
    </xf>
    <xf numFmtId="49" fontId="0" fillId="27" borderId="0" xfId="0" applyNumberFormat="1" applyFill="1" applyAlignment="1">
      <alignment horizontal="left"/>
    </xf>
    <xf numFmtId="49" fontId="116" fillId="0" borderId="54" xfId="218" applyNumberFormat="1" applyFont="1" applyFill="1" applyBorder="1" applyAlignment="1" applyProtection="1">
      <alignment horizontal="center" vertical="center" wrapText="1"/>
    </xf>
    <xf numFmtId="49" fontId="86" fillId="0" borderId="54" xfId="218" applyNumberFormat="1" applyFont="1" applyFill="1" applyBorder="1" applyAlignment="1" applyProtection="1">
      <alignment horizontal="center" vertical="center" wrapText="1"/>
    </xf>
    <xf numFmtId="0" fontId="117" fillId="0" borderId="0" xfId="0" applyFont="1"/>
    <xf numFmtId="0" fontId="86" fillId="0" borderId="0" xfId="0" applyFont="1" applyAlignment="1">
      <alignment horizontal="center"/>
    </xf>
    <xf numFmtId="166" fontId="88" fillId="47" borderId="16" xfId="0" applyNumberFormat="1" applyFont="1" applyFill="1" applyBorder="1" applyAlignment="1" applyProtection="1">
      <alignment horizontal="center" vertical="center"/>
      <protection locked="0"/>
    </xf>
    <xf numFmtId="166" fontId="86" fillId="27" borderId="71" xfId="216" applyNumberFormat="1" applyFont="1" applyFill="1" applyBorder="1" applyAlignment="1" applyProtection="1">
      <alignment vertical="center" wrapText="1"/>
      <protection locked="0"/>
    </xf>
    <xf numFmtId="0" fontId="114" fillId="50" borderId="86" xfId="0" applyFont="1" applyFill="1" applyBorder="1" applyAlignment="1">
      <alignment horizontal="left" vertical="top" wrapText="1"/>
    </xf>
    <xf numFmtId="0" fontId="114" fillId="50" borderId="86" xfId="0" applyFont="1" applyFill="1" applyBorder="1" applyAlignment="1">
      <alignment horizontal="right" vertical="top" wrapText="1"/>
    </xf>
    <xf numFmtId="0" fontId="114" fillId="50" borderId="86" xfId="0" applyFont="1" applyFill="1" applyBorder="1" applyAlignment="1">
      <alignment horizontal="center" vertical="top" wrapText="1"/>
    </xf>
    <xf numFmtId="0" fontId="118" fillId="60" borderId="86" xfId="0" applyFont="1" applyFill="1" applyBorder="1" applyAlignment="1">
      <alignment horizontal="left" vertical="top" wrapText="1"/>
    </xf>
    <xf numFmtId="0" fontId="118" fillId="60" borderId="86" xfId="0" applyFont="1" applyFill="1" applyBorder="1" applyAlignment="1">
      <alignment horizontal="right" vertical="top" wrapText="1"/>
    </xf>
    <xf numFmtId="4" fontId="118" fillId="60" borderId="86" xfId="0" applyNumberFormat="1" applyFont="1" applyFill="1" applyBorder="1" applyAlignment="1">
      <alignment horizontal="right" vertical="top" wrapText="1"/>
    </xf>
    <xf numFmtId="182" fontId="118" fillId="60" borderId="86" xfId="0" applyNumberFormat="1" applyFont="1" applyFill="1" applyBorder="1" applyAlignment="1">
      <alignment horizontal="right" vertical="top" wrapText="1"/>
    </xf>
    <xf numFmtId="0" fontId="119" fillId="61" borderId="86" xfId="0" applyFont="1" applyFill="1" applyBorder="1" applyAlignment="1">
      <alignment horizontal="left" vertical="top" wrapText="1"/>
    </xf>
    <xf numFmtId="0" fontId="119" fillId="61" borderId="86" xfId="0" applyFont="1" applyFill="1" applyBorder="1" applyAlignment="1">
      <alignment horizontal="right" vertical="top" wrapText="1"/>
    </xf>
    <xf numFmtId="0" fontId="119" fillId="61" borderId="86" xfId="0" applyFont="1" applyFill="1" applyBorder="1" applyAlignment="1">
      <alignment horizontal="center" vertical="top" wrapText="1"/>
    </xf>
    <xf numFmtId="4" fontId="119" fillId="61" borderId="86" xfId="0" applyNumberFormat="1" applyFont="1" applyFill="1" applyBorder="1" applyAlignment="1">
      <alignment horizontal="right" vertical="top" wrapText="1"/>
    </xf>
    <xf numFmtId="182" fontId="119" fillId="61" borderId="86" xfId="0" applyNumberFormat="1" applyFont="1" applyFill="1" applyBorder="1" applyAlignment="1">
      <alignment horizontal="right" vertical="top" wrapText="1"/>
    </xf>
    <xf numFmtId="0" fontId="119" fillId="62" borderId="86" xfId="0" applyFont="1" applyFill="1" applyBorder="1" applyAlignment="1">
      <alignment horizontal="left" vertical="top" wrapText="1"/>
    </xf>
    <xf numFmtId="0" fontId="119" fillId="62" borderId="86" xfId="0" applyFont="1" applyFill="1" applyBorder="1" applyAlignment="1">
      <alignment horizontal="right" vertical="top" wrapText="1"/>
    </xf>
    <xf numFmtId="0" fontId="119" fillId="62" borderId="86" xfId="0" applyFont="1" applyFill="1" applyBorder="1" applyAlignment="1">
      <alignment horizontal="center" vertical="top" wrapText="1"/>
    </xf>
    <xf numFmtId="4" fontId="119" fillId="62" borderId="86" xfId="0" applyNumberFormat="1" applyFont="1" applyFill="1" applyBorder="1" applyAlignment="1">
      <alignment horizontal="right" vertical="top" wrapText="1"/>
    </xf>
    <xf numFmtId="182" fontId="119" fillId="62" borderId="86" xfId="0" applyNumberFormat="1" applyFont="1" applyFill="1" applyBorder="1" applyAlignment="1">
      <alignment horizontal="right" vertical="top" wrapText="1"/>
    </xf>
    <xf numFmtId="0" fontId="120" fillId="50" borderId="0" xfId="0" applyFont="1" applyFill="1" applyAlignment="1">
      <alignment horizontal="center" vertical="top" wrapText="1"/>
    </xf>
    <xf numFmtId="0" fontId="120" fillId="50" borderId="0" xfId="0" applyFont="1" applyFill="1" applyAlignment="1">
      <alignment horizontal="left" vertical="top" wrapText="1"/>
    </xf>
    <xf numFmtId="2" fontId="3" fillId="27" borderId="0" xfId="218" applyNumberFormat="1" applyFont="1" applyFill="1" applyAlignment="1" applyProtection="1">
      <alignment horizontal="center" vertical="center" wrapText="1"/>
      <protection locked="0"/>
    </xf>
    <xf numFmtId="166" fontId="3" fillId="27" borderId="0" xfId="146" applyFont="1" applyFill="1" applyBorder="1" applyAlignment="1">
      <alignment horizontal="left" vertical="center"/>
    </xf>
    <xf numFmtId="0" fontId="10" fillId="27" borderId="0" xfId="0" applyFont="1" applyFill="1" applyBorder="1" applyAlignment="1">
      <alignment horizontal="left" vertical="top"/>
    </xf>
    <xf numFmtId="1" fontId="6" fillId="27" borderId="45" xfId="218" applyNumberFormat="1" applyFont="1" applyFill="1" applyBorder="1" applyAlignment="1" applyProtection="1">
      <alignment horizontal="left"/>
      <protection locked="0"/>
    </xf>
    <xf numFmtId="1" fontId="6" fillId="27" borderId="47" xfId="218" applyNumberFormat="1" applyFont="1" applyFill="1" applyBorder="1" applyAlignment="1" applyProtection="1">
      <alignment horizontal="left"/>
      <protection locked="0"/>
    </xf>
    <xf numFmtId="0" fontId="48" fillId="27" borderId="44" xfId="218" applyFont="1" applyFill="1" applyBorder="1" applyAlignment="1" applyProtection="1">
      <alignment horizontal="left" wrapText="1"/>
      <protection locked="0"/>
    </xf>
    <xf numFmtId="0" fontId="51" fillId="46" borderId="16" xfId="0" applyFont="1" applyFill="1" applyBorder="1" applyAlignment="1">
      <alignment horizontal="left" vertical="center"/>
    </xf>
    <xf numFmtId="0" fontId="51" fillId="47" borderId="52" xfId="0" applyFont="1" applyFill="1" applyBorder="1" applyAlignment="1">
      <alignment horizontal="left" vertical="center"/>
    </xf>
    <xf numFmtId="2" fontId="8" fillId="27" borderId="16" xfId="0" applyNumberFormat="1" applyFont="1" applyFill="1" applyBorder="1" applyAlignment="1">
      <alignment horizontal="left" vertical="center" wrapText="1"/>
    </xf>
    <xf numFmtId="0" fontId="110" fillId="27" borderId="0" xfId="0" applyFont="1" applyFill="1" applyBorder="1" applyAlignment="1">
      <alignment horizontal="left" vertical="center"/>
    </xf>
    <xf numFmtId="0" fontId="8" fillId="27" borderId="51" xfId="0" applyFont="1" applyFill="1" applyBorder="1" applyAlignment="1">
      <alignment horizontal="left" vertical="center"/>
    </xf>
    <xf numFmtId="0" fontId="8" fillId="27" borderId="0" xfId="0" applyFont="1" applyFill="1" applyBorder="1" applyAlignment="1">
      <alignment horizontal="left"/>
    </xf>
    <xf numFmtId="0" fontId="8" fillId="27" borderId="0" xfId="0" applyFont="1" applyFill="1" applyAlignment="1">
      <alignment horizontal="left"/>
    </xf>
    <xf numFmtId="2" fontId="7" fillId="27" borderId="0" xfId="0" applyNumberFormat="1" applyFont="1" applyFill="1" applyAlignment="1">
      <alignment horizontal="left"/>
    </xf>
    <xf numFmtId="2" fontId="51" fillId="47" borderId="16" xfId="0" applyNumberFormat="1" applyFont="1" applyFill="1" applyBorder="1" applyAlignment="1">
      <alignment horizontal="center" vertical="center"/>
    </xf>
    <xf numFmtId="2" fontId="51" fillId="47" borderId="16" xfId="0" applyNumberFormat="1" applyFont="1" applyFill="1" applyBorder="1" applyAlignment="1">
      <alignment horizontal="left" vertical="center" wrapText="1"/>
    </xf>
    <xf numFmtId="0" fontId="51" fillId="47" borderId="16" xfId="0" applyFont="1" applyFill="1" applyBorder="1" applyAlignment="1">
      <alignment horizontal="center" vertical="center"/>
    </xf>
    <xf numFmtId="0" fontId="51" fillId="47" borderId="14" xfId="0" applyFont="1" applyFill="1" applyBorder="1" applyAlignment="1">
      <alignment horizontal="center" vertical="center"/>
    </xf>
    <xf numFmtId="0" fontId="115" fillId="50" borderId="0" xfId="0" applyFont="1" applyFill="1" applyAlignment="1">
      <alignment horizontal="left" vertical="top" wrapText="1"/>
    </xf>
    <xf numFmtId="0" fontId="114" fillId="50" borderId="0" xfId="0" applyFont="1" applyFill="1" applyAlignment="1">
      <alignment horizontal="left" vertical="top" wrapText="1"/>
    </xf>
    <xf numFmtId="0" fontId="0" fillId="0" borderId="0" xfId="0"/>
    <xf numFmtId="2" fontId="3" fillId="27" borderId="16" xfId="1" applyNumberFormat="1" applyFont="1" applyFill="1" applyBorder="1" applyAlignment="1" applyProtection="1">
      <alignment vertical="center" wrapText="1"/>
      <protection locked="0"/>
    </xf>
    <xf numFmtId="14" fontId="3" fillId="27" borderId="16" xfId="1" applyNumberFormat="1" applyFont="1" applyFill="1" applyBorder="1" applyAlignment="1" applyProtection="1">
      <alignment horizontal="left" vertical="center"/>
      <protection locked="0"/>
    </xf>
    <xf numFmtId="2" fontId="121" fillId="27" borderId="0" xfId="0" applyNumberFormat="1" applyFont="1" applyFill="1" applyAlignment="1">
      <alignment horizontal="left"/>
    </xf>
    <xf numFmtId="0" fontId="121" fillId="27" borderId="0" xfId="0" applyFont="1" applyFill="1" applyAlignment="1">
      <alignment horizontal="left"/>
    </xf>
    <xf numFmtId="0" fontId="121" fillId="27" borderId="34" xfId="0" applyFont="1" applyFill="1" applyBorder="1"/>
    <xf numFmtId="2" fontId="3" fillId="27" borderId="0" xfId="0" applyNumberFormat="1" applyFont="1" applyFill="1"/>
    <xf numFmtId="2" fontId="7" fillId="28" borderId="16" xfId="0" applyNumberFormat="1" applyFont="1" applyFill="1" applyBorder="1" applyAlignment="1">
      <alignment horizontal="center" vertical="center"/>
    </xf>
    <xf numFmtId="2" fontId="7" fillId="28" borderId="16" xfId="0" applyNumberFormat="1" applyFont="1" applyFill="1" applyBorder="1" applyAlignment="1">
      <alignment horizontal="left" vertical="center" wrapText="1"/>
    </xf>
    <xf numFmtId="0" fontId="7" fillId="28" borderId="16" xfId="0" applyFont="1" applyFill="1" applyBorder="1" applyAlignment="1">
      <alignment horizontal="center" vertical="center"/>
    </xf>
    <xf numFmtId="0" fontId="7" fillId="28" borderId="14" xfId="0" applyFont="1" applyFill="1" applyBorder="1" applyAlignment="1">
      <alignment horizontal="center" vertical="center"/>
    </xf>
    <xf numFmtId="2" fontId="7" fillId="63" borderId="16" xfId="0" applyNumberFormat="1" applyFont="1" applyFill="1" applyBorder="1" applyAlignment="1">
      <alignment horizontal="center" vertical="center"/>
    </xf>
    <xf numFmtId="2" fontId="7" fillId="63" borderId="16" xfId="0" applyNumberFormat="1" applyFont="1" applyFill="1" applyBorder="1" applyAlignment="1">
      <alignment horizontal="left" vertical="center" wrapText="1"/>
    </xf>
    <xf numFmtId="0" fontId="7" fillId="63" borderId="16" xfId="0" applyFont="1" applyFill="1" applyBorder="1" applyAlignment="1">
      <alignment horizontal="center" vertical="center"/>
    </xf>
    <xf numFmtId="0" fontId="7" fillId="63" borderId="14" xfId="0" applyFont="1" applyFill="1" applyBorder="1" applyAlignment="1">
      <alignment horizontal="center" vertical="center"/>
    </xf>
    <xf numFmtId="0" fontId="110" fillId="27" borderId="0" xfId="0" applyFont="1" applyFill="1" applyBorder="1" applyAlignment="1">
      <alignment horizontal="left" vertical="center" wrapText="1"/>
    </xf>
    <xf numFmtId="0" fontId="3" fillId="27" borderId="16" xfId="0" applyFont="1" applyFill="1" applyBorder="1" applyAlignment="1">
      <alignment horizontal="center" vertical="center" wrapText="1"/>
    </xf>
    <xf numFmtId="2" fontId="110" fillId="27" borderId="0" xfId="0" applyNumberFormat="1" applyFont="1" applyFill="1" applyBorder="1" applyAlignment="1">
      <alignment horizontal="left" vertical="center"/>
    </xf>
    <xf numFmtId="166" fontId="110" fillId="27" borderId="0" xfId="216" applyNumberFormat="1" applyFont="1" applyFill="1" applyBorder="1" applyAlignment="1">
      <alignment horizontal="right"/>
    </xf>
    <xf numFmtId="1" fontId="50" fillId="27" borderId="48" xfId="218" applyNumberFormat="1" applyFont="1" applyFill="1" applyBorder="1" applyAlignment="1" applyProtection="1">
      <protection locked="0"/>
    </xf>
    <xf numFmtId="1" fontId="6" fillId="27" borderId="49" xfId="218" applyNumberFormat="1" applyFont="1" applyFill="1" applyBorder="1" applyAlignment="1" applyProtection="1">
      <protection locked="0"/>
    </xf>
    <xf numFmtId="1" fontId="50" fillId="27" borderId="50" xfId="218" applyNumberFormat="1" applyFont="1" applyFill="1" applyBorder="1" applyAlignment="1" applyProtection="1">
      <alignment horizontal="left"/>
      <protection locked="0"/>
    </xf>
    <xf numFmtId="2" fontId="6" fillId="27" borderId="48" xfId="218" applyNumberFormat="1" applyFont="1" applyFill="1" applyBorder="1" applyAlignment="1" applyProtection="1">
      <alignment horizontal="right" vertical="center"/>
      <protection locked="0"/>
    </xf>
    <xf numFmtId="2" fontId="6" fillId="27" borderId="49" xfId="218" applyNumberFormat="1" applyFont="1" applyFill="1" applyBorder="1" applyAlignment="1" applyProtection="1">
      <alignment horizontal="left" vertical="center"/>
      <protection locked="0"/>
    </xf>
    <xf numFmtId="2" fontId="6" fillId="27" borderId="49" xfId="218" applyNumberFormat="1" applyFont="1" applyFill="1" applyBorder="1" applyAlignment="1" applyProtection="1">
      <alignment vertical="center"/>
      <protection locked="0"/>
    </xf>
    <xf numFmtId="166" fontId="6" fillId="27" borderId="45" xfId="218" applyNumberFormat="1" applyFont="1" applyFill="1" applyBorder="1" applyAlignment="1" applyProtection="1">
      <alignment vertical="center"/>
      <protection locked="0"/>
    </xf>
    <xf numFmtId="166" fontId="6" fillId="27" borderId="47" xfId="218" applyNumberFormat="1" applyFont="1" applyFill="1" applyBorder="1" applyAlignment="1" applyProtection="1">
      <alignment vertical="center"/>
      <protection locked="0"/>
    </xf>
    <xf numFmtId="166" fontId="6" fillId="27" borderId="50" xfId="218" applyNumberFormat="1" applyFont="1" applyFill="1" applyBorder="1" applyAlignment="1" applyProtection="1">
      <alignment vertical="center"/>
      <protection locked="0"/>
    </xf>
    <xf numFmtId="0" fontId="4" fillId="27" borderId="0" xfId="218" applyFont="1" applyFill="1" applyBorder="1" applyAlignment="1" applyProtection="1">
      <alignment horizontal="center" vertical="center" wrapText="1"/>
      <protection locked="0"/>
    </xf>
    <xf numFmtId="0" fontId="6" fillId="27" borderId="47" xfId="0" applyFont="1" applyFill="1" applyBorder="1" applyAlignment="1">
      <alignment vertical="center"/>
    </xf>
    <xf numFmtId="0" fontId="6" fillId="27" borderId="50" xfId="0" applyFont="1" applyFill="1" applyBorder="1" applyAlignment="1">
      <alignment vertical="center"/>
    </xf>
    <xf numFmtId="0" fontId="119" fillId="60" borderId="87" xfId="0" applyFont="1" applyFill="1" applyBorder="1" applyAlignment="1">
      <alignment horizontal="right" vertical="top" wrapText="1"/>
    </xf>
    <xf numFmtId="0" fontId="2" fillId="27" borderId="0" xfId="0" applyFont="1" applyFill="1" applyBorder="1" applyAlignment="1"/>
    <xf numFmtId="1" fontId="6" fillId="27" borderId="45" xfId="218" applyNumberFormat="1" applyFont="1" applyFill="1" applyBorder="1" applyAlignment="1" applyProtection="1">
      <protection locked="0"/>
    </xf>
    <xf numFmtId="2" fontId="6" fillId="27" borderId="47" xfId="218" applyNumberFormat="1" applyFont="1" applyFill="1" applyBorder="1" applyAlignment="1" applyProtection="1">
      <alignment vertical="center"/>
      <protection locked="0"/>
    </xf>
    <xf numFmtId="2" fontId="6" fillId="27" borderId="50" xfId="218" applyNumberFormat="1" applyFont="1" applyFill="1" applyBorder="1" applyAlignment="1" applyProtection="1">
      <alignment horizontal="left" vertical="center"/>
      <protection locked="0"/>
    </xf>
    <xf numFmtId="1" fontId="6" fillId="27" borderId="47" xfId="218" applyNumberFormat="1" applyFont="1" applyFill="1" applyBorder="1" applyAlignment="1" applyProtection="1">
      <protection locked="0"/>
    </xf>
    <xf numFmtId="1" fontId="6" fillId="27" borderId="50" xfId="218" applyNumberFormat="1" applyFont="1" applyFill="1" applyBorder="1" applyAlignment="1" applyProtection="1">
      <protection locked="0"/>
    </xf>
    <xf numFmtId="0" fontId="115" fillId="50" borderId="0" xfId="0" applyFont="1" applyFill="1" applyAlignment="1">
      <alignment horizontal="left" vertical="top" wrapText="1"/>
    </xf>
    <xf numFmtId="0" fontId="115" fillId="50" borderId="0" xfId="0" applyFont="1" applyFill="1" applyAlignment="1">
      <alignment horizontal="right" vertical="top" wrapText="1"/>
    </xf>
    <xf numFmtId="0" fontId="10" fillId="0" borderId="17" xfId="1" applyFont="1" applyBorder="1" applyAlignment="1">
      <alignment horizontal="right" vertical="center"/>
    </xf>
    <xf numFmtId="0" fontId="10" fillId="0" borderId="20" xfId="1" applyFont="1" applyBorder="1" applyAlignment="1">
      <alignment horizontal="right" vertical="center"/>
    </xf>
    <xf numFmtId="0" fontId="10" fillId="0" borderId="18" xfId="1" applyFont="1" applyBorder="1" applyAlignment="1">
      <alignment horizontal="right" vertical="top" indent="8"/>
    </xf>
    <xf numFmtId="0" fontId="10" fillId="0" borderId="21" xfId="1" applyFont="1" applyBorder="1" applyAlignment="1">
      <alignment horizontal="right" vertical="top" indent="8"/>
    </xf>
    <xf numFmtId="0" fontId="7" fillId="27" borderId="19" xfId="1" applyFont="1" applyFill="1" applyBorder="1" applyAlignment="1">
      <alignment horizontal="center"/>
    </xf>
    <xf numFmtId="49" fontId="49" fillId="0" borderId="37" xfId="111" applyNumberFormat="1" applyFont="1" applyBorder="1" applyAlignment="1" applyProtection="1">
      <alignment horizontal="center" vertical="center"/>
    </xf>
    <xf numFmtId="49" fontId="49" fillId="0" borderId="38" xfId="111" applyNumberFormat="1" applyFont="1" applyBorder="1" applyAlignment="1" applyProtection="1">
      <alignment horizontal="center" vertical="center"/>
    </xf>
    <xf numFmtId="49" fontId="49" fillId="0" borderId="39" xfId="111" applyNumberFormat="1" applyFont="1" applyBorder="1" applyAlignment="1" applyProtection="1">
      <alignment horizontal="center" vertical="center"/>
    </xf>
    <xf numFmtId="0" fontId="4" fillId="0" borderId="40" xfId="111" applyFont="1" applyBorder="1" applyAlignment="1" applyProtection="1">
      <alignment horizontal="center" vertical="center"/>
    </xf>
    <xf numFmtId="0" fontId="4" fillId="0" borderId="36" xfId="111" applyFont="1" applyBorder="1" applyAlignment="1" applyProtection="1">
      <alignment horizontal="center" vertical="center"/>
    </xf>
    <xf numFmtId="0" fontId="4" fillId="0" borderId="41" xfId="111" applyFont="1" applyBorder="1" applyAlignment="1" applyProtection="1">
      <alignment horizontal="center" vertical="center"/>
    </xf>
    <xf numFmtId="0" fontId="4" fillId="0" borderId="32" xfId="111" applyFont="1" applyBorder="1" applyAlignment="1" applyProtection="1">
      <alignment horizontal="center"/>
    </xf>
    <xf numFmtId="0" fontId="6" fillId="0" borderId="32" xfId="111" applyFont="1" applyFill="1" applyBorder="1" applyAlignment="1" applyProtection="1">
      <alignment horizontal="left"/>
    </xf>
    <xf numFmtId="10" fontId="6" fillId="34" borderId="32" xfId="111" applyNumberFormat="1" applyFont="1" applyFill="1" applyBorder="1" applyAlignment="1" applyProtection="1">
      <alignment horizontal="center"/>
      <protection locked="0"/>
    </xf>
    <xf numFmtId="0" fontId="6" fillId="0" borderId="32" xfId="111" applyFont="1" applyFill="1" applyBorder="1" applyAlignment="1" applyProtection="1">
      <alignment horizontal="left" wrapText="1"/>
    </xf>
    <xf numFmtId="0" fontId="45" fillId="0" borderId="0" xfId="111" applyFont="1" applyBorder="1" applyAlignment="1" applyProtection="1">
      <alignment horizontal="left" vertical="center"/>
    </xf>
    <xf numFmtId="0" fontId="7" fillId="0" borderId="33" xfId="203" applyFont="1" applyBorder="1" applyAlignment="1" applyProtection="1">
      <alignment horizontal="left" vertical="top"/>
    </xf>
    <xf numFmtId="0" fontId="8" fillId="0" borderId="32" xfId="111" applyFont="1" applyBorder="1" applyAlignment="1" applyProtection="1">
      <alignment horizontal="left" vertical="center" wrapText="1" indent="1"/>
    </xf>
    <xf numFmtId="168" fontId="6" fillId="45" borderId="30" xfId="200" applyFont="1" applyFill="1" applyBorder="1" applyAlignment="1" applyProtection="1">
      <alignment horizontal="left"/>
      <protection locked="0"/>
    </xf>
    <xf numFmtId="0" fontId="36" fillId="0" borderId="32" xfId="111" applyFont="1" applyBorder="1" applyAlignment="1" applyProtection="1">
      <alignment horizontal="center" vertical="center"/>
    </xf>
    <xf numFmtId="4" fontId="36" fillId="0" borderId="32" xfId="111" applyNumberFormat="1" applyFont="1" applyFill="1" applyBorder="1" applyAlignment="1" applyProtection="1">
      <alignment horizontal="center" vertical="center" wrapText="1"/>
    </xf>
    <xf numFmtId="0" fontId="7" fillId="0" borderId="29" xfId="111" applyFont="1" applyBorder="1" applyAlignment="1" applyProtection="1">
      <alignment horizontal="left" vertical="center"/>
    </xf>
    <xf numFmtId="170" fontId="8" fillId="0" borderId="31" xfId="111" applyNumberFormat="1" applyFont="1" applyFill="1" applyBorder="1" applyAlignment="1" applyProtection="1">
      <alignment horizontal="left"/>
    </xf>
    <xf numFmtId="167" fontId="8" fillId="0" borderId="31" xfId="111" applyNumberFormat="1" applyFont="1" applyFill="1" applyBorder="1" applyAlignment="1" applyProtection="1">
      <alignment horizontal="left"/>
    </xf>
    <xf numFmtId="0" fontId="7" fillId="0" borderId="0" xfId="111" applyFont="1" applyBorder="1" applyAlignment="1" applyProtection="1">
      <alignment horizontal="left" vertical="center"/>
    </xf>
    <xf numFmtId="0" fontId="36" fillId="0" borderId="0" xfId="111" applyFont="1" applyBorder="1" applyAlignment="1" applyProtection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83" xfId="111" applyFont="1" applyBorder="1" applyAlignment="1" applyProtection="1">
      <alignment horizontal="center" vertical="center" wrapText="1"/>
    </xf>
    <xf numFmtId="0" fontId="3" fillId="0" borderId="84" xfId="111" applyFont="1" applyBorder="1" applyAlignment="1" applyProtection="1">
      <alignment horizontal="center" vertical="center" wrapText="1"/>
    </xf>
    <xf numFmtId="0" fontId="3" fillId="0" borderId="85" xfId="111" applyFont="1" applyBorder="1" applyAlignment="1" applyProtection="1">
      <alignment horizontal="center" vertical="center" wrapText="1"/>
    </xf>
    <xf numFmtId="49" fontId="8" fillId="34" borderId="32" xfId="111" applyNumberFormat="1" applyFont="1" applyFill="1" applyBorder="1" applyAlignment="1" applyProtection="1">
      <alignment horizontal="left" vertical="top" wrapText="1"/>
      <protection locked="0"/>
    </xf>
    <xf numFmtId="0" fontId="45" fillId="0" borderId="0" xfId="111" applyFont="1" applyBorder="1" applyAlignment="1" applyProtection="1">
      <alignment horizontal="center" vertical="top"/>
    </xf>
    <xf numFmtId="0" fontId="12" fillId="36" borderId="32" xfId="111" applyFont="1" applyFill="1" applyBorder="1" applyAlignment="1" applyProtection="1">
      <alignment horizontal="center" vertical="center" wrapText="1"/>
    </xf>
    <xf numFmtId="0" fontId="44" fillId="0" borderId="0" xfId="111" applyFont="1" applyBorder="1" applyAlignment="1" applyProtection="1">
      <alignment horizontal="left" vertical="center" indent="1"/>
    </xf>
    <xf numFmtId="0" fontId="8" fillId="0" borderId="0" xfId="111" applyFont="1" applyBorder="1" applyAlignment="1" applyProtection="1">
      <alignment horizontal="center" vertical="center"/>
    </xf>
    <xf numFmtId="0" fontId="45" fillId="0" borderId="0" xfId="111" applyFont="1" applyBorder="1" applyAlignment="1" applyProtection="1">
      <alignment horizontal="right" vertical="center"/>
    </xf>
    <xf numFmtId="0" fontId="46" fillId="0" borderId="0" xfId="111" applyFont="1" applyBorder="1" applyAlignment="1" applyProtection="1">
      <alignment horizontal="center"/>
    </xf>
    <xf numFmtId="49" fontId="4" fillId="27" borderId="42" xfId="218" applyNumberFormat="1" applyFont="1" applyFill="1" applyBorder="1" applyAlignment="1" applyProtection="1">
      <alignment horizontal="center" vertical="center" wrapText="1"/>
      <protection locked="0"/>
    </xf>
    <xf numFmtId="0" fontId="4" fillId="27" borderId="42" xfId="218" applyFont="1" applyFill="1" applyBorder="1" applyAlignment="1" applyProtection="1">
      <alignment horizontal="center" vertical="center" wrapText="1"/>
      <protection locked="0"/>
    </xf>
    <xf numFmtId="4" fontId="115" fillId="50" borderId="0" xfId="0" applyNumberFormat="1" applyFont="1" applyFill="1" applyAlignment="1">
      <alignment horizontal="right" vertical="top" wrapText="1"/>
    </xf>
    <xf numFmtId="0" fontId="115" fillId="50" borderId="0" xfId="0" applyFont="1" applyFill="1" applyAlignment="1">
      <alignment horizontal="right" vertical="top" wrapText="1"/>
    </xf>
    <xf numFmtId="44" fontId="6" fillId="27" borderId="0" xfId="218" applyNumberFormat="1" applyFont="1" applyFill="1" applyBorder="1" applyAlignment="1" applyProtection="1">
      <alignment horizontal="center" vertical="center" wrapText="1"/>
      <protection locked="0"/>
    </xf>
    <xf numFmtId="166" fontId="7" fillId="27" borderId="34" xfId="218" applyNumberFormat="1" applyFont="1" applyFill="1" applyBorder="1" applyAlignment="1" applyProtection="1">
      <alignment horizontal="center" vertical="center" wrapText="1"/>
      <protection locked="0"/>
    </xf>
    <xf numFmtId="166" fontId="3" fillId="27" borderId="0" xfId="146" applyFont="1" applyFill="1" applyBorder="1" applyAlignment="1">
      <alignment horizontal="left" vertical="center"/>
    </xf>
    <xf numFmtId="0" fontId="10" fillId="27" borderId="0" xfId="0" applyFont="1" applyFill="1" applyBorder="1" applyAlignment="1">
      <alignment horizontal="center" vertical="center"/>
    </xf>
    <xf numFmtId="0" fontId="10" fillId="27" borderId="0" xfId="0" applyFont="1" applyFill="1" applyBorder="1" applyAlignment="1">
      <alignment horizontal="center" vertical="top"/>
    </xf>
    <xf numFmtId="0" fontId="114" fillId="50" borderId="0" xfId="0" applyFont="1" applyFill="1" applyAlignment="1">
      <alignment horizontal="left" vertical="top" wrapText="1"/>
    </xf>
    <xf numFmtId="0" fontId="115" fillId="50" borderId="0" xfId="0" applyFont="1" applyFill="1" applyAlignment="1">
      <alignment horizontal="left" vertical="top" wrapText="1"/>
    </xf>
    <xf numFmtId="0" fontId="114" fillId="50" borderId="0" xfId="0" applyFont="1" applyFill="1" applyAlignment="1">
      <alignment horizontal="center" wrapText="1"/>
    </xf>
    <xf numFmtId="0" fontId="0" fillId="0" borderId="0" xfId="0"/>
    <xf numFmtId="167" fontId="0" fillId="27" borderId="0" xfId="0" applyNumberFormat="1" applyFill="1" applyAlignment="1">
      <alignment horizontal="left" wrapText="1"/>
    </xf>
    <xf numFmtId="0" fontId="4" fillId="0" borderId="40" xfId="218" applyFont="1" applyFill="1" applyBorder="1" applyAlignment="1" applyProtection="1">
      <alignment horizontal="center" vertical="center" wrapText="1"/>
      <protection locked="0"/>
    </xf>
    <xf numFmtId="0" fontId="4" fillId="0" borderId="36" xfId="218" applyFont="1" applyFill="1" applyBorder="1" applyAlignment="1" applyProtection="1">
      <alignment horizontal="center" vertical="center" wrapText="1"/>
      <protection locked="0"/>
    </xf>
    <xf numFmtId="0" fontId="4" fillId="0" borderId="41" xfId="218" applyFont="1" applyFill="1" applyBorder="1" applyAlignment="1" applyProtection="1">
      <alignment horizontal="center" vertical="center" wrapText="1"/>
      <protection locked="0"/>
    </xf>
    <xf numFmtId="44" fontId="6" fillId="27" borderId="43" xfId="218" applyNumberFormat="1" applyFont="1" applyFill="1" applyBorder="1" applyAlignment="1" applyProtection="1">
      <alignment horizontal="center" vertical="center" wrapText="1"/>
      <protection locked="0"/>
    </xf>
    <xf numFmtId="44" fontId="6" fillId="27" borderId="44" xfId="218" applyNumberFormat="1" applyFont="1" applyFill="1" applyBorder="1" applyAlignment="1" applyProtection="1">
      <alignment horizontal="center" vertical="center" wrapText="1"/>
      <protection locked="0"/>
    </xf>
    <xf numFmtId="44" fontId="6" fillId="27" borderId="45" xfId="218" applyNumberFormat="1" applyFont="1" applyFill="1" applyBorder="1" applyAlignment="1" applyProtection="1">
      <alignment horizontal="center" vertical="center" wrapText="1"/>
      <protection locked="0"/>
    </xf>
    <xf numFmtId="44" fontId="6" fillId="27" borderId="46" xfId="218" applyNumberFormat="1" applyFont="1" applyFill="1" applyBorder="1" applyAlignment="1" applyProtection="1">
      <alignment horizontal="center" vertical="center" wrapText="1"/>
      <protection locked="0"/>
    </xf>
    <xf numFmtId="44" fontId="6" fillId="27" borderId="47" xfId="218" applyNumberFormat="1" applyFont="1" applyFill="1" applyBorder="1" applyAlignment="1" applyProtection="1">
      <alignment horizontal="center" vertical="center" wrapText="1"/>
      <protection locked="0"/>
    </xf>
    <xf numFmtId="0" fontId="51" fillId="46" borderId="14" xfId="0" applyFont="1" applyFill="1" applyBorder="1" applyAlignment="1">
      <alignment horizontal="center" vertical="center"/>
    </xf>
    <xf numFmtId="0" fontId="51" fillId="46" borderId="19" xfId="0" applyFont="1" applyFill="1" applyBorder="1" applyAlignment="1">
      <alignment horizontal="center" vertical="center"/>
    </xf>
    <xf numFmtId="0" fontId="51" fillId="46" borderId="15" xfId="0" applyFont="1" applyFill="1" applyBorder="1" applyAlignment="1">
      <alignment horizontal="center" vertical="center"/>
    </xf>
    <xf numFmtId="0" fontId="2" fillId="27" borderId="0" xfId="0" applyFont="1" applyFill="1" applyBorder="1" applyAlignment="1">
      <alignment horizontal="center"/>
    </xf>
    <xf numFmtId="0" fontId="2" fillId="27" borderId="36" xfId="0" applyFont="1" applyFill="1" applyBorder="1" applyAlignment="1">
      <alignment horizontal="center"/>
    </xf>
    <xf numFmtId="49" fontId="122" fillId="27" borderId="42" xfId="0" applyNumberFormat="1" applyFont="1" applyFill="1" applyBorder="1" applyAlignment="1">
      <alignment horizontal="center"/>
    </xf>
    <xf numFmtId="0" fontId="122" fillId="27" borderId="42" xfId="0" applyFont="1" applyFill="1" applyBorder="1" applyAlignment="1">
      <alignment horizontal="center"/>
    </xf>
    <xf numFmtId="0" fontId="114" fillId="50" borderId="44" xfId="0" applyFont="1" applyFill="1" applyBorder="1" applyAlignment="1">
      <alignment horizontal="left" vertical="top" wrapText="1"/>
    </xf>
    <xf numFmtId="0" fontId="114" fillId="50" borderId="45" xfId="0" applyFont="1" applyFill="1" applyBorder="1" applyAlignment="1">
      <alignment horizontal="left" vertical="top" wrapText="1"/>
    </xf>
    <xf numFmtId="4" fontId="72" fillId="0" borderId="14" xfId="0" applyNumberFormat="1" applyFont="1" applyBorder="1" applyAlignment="1">
      <alignment horizontal="center"/>
    </xf>
    <xf numFmtId="4" fontId="72" fillId="0" borderId="15" xfId="0" applyNumberFormat="1" applyFont="1" applyBorder="1" applyAlignment="1">
      <alignment horizontal="center"/>
    </xf>
    <xf numFmtId="4" fontId="73" fillId="0" borderId="14" xfId="0" applyNumberFormat="1" applyFont="1" applyBorder="1" applyAlignment="1">
      <alignment horizontal="center"/>
    </xf>
    <xf numFmtId="4" fontId="73" fillId="0" borderId="15" xfId="0" applyNumberFormat="1" applyFont="1" applyBorder="1" applyAlignment="1">
      <alignment horizontal="center"/>
    </xf>
    <xf numFmtId="4" fontId="66" fillId="0" borderId="15" xfId="0" applyNumberFormat="1" applyFont="1" applyBorder="1" applyAlignment="1">
      <alignment horizontal="center"/>
    </xf>
    <xf numFmtId="4" fontId="54" fillId="0" borderId="57" xfId="0" applyNumberFormat="1" applyFont="1" applyBorder="1" applyAlignment="1">
      <alignment horizontal="center"/>
    </xf>
    <xf numFmtId="4" fontId="54" fillId="0" borderId="58" xfId="0" applyNumberFormat="1" applyFont="1" applyBorder="1" applyAlignment="1">
      <alignment horizontal="center"/>
    </xf>
    <xf numFmtId="4" fontId="56" fillId="0" borderId="58" xfId="0" applyNumberFormat="1" applyFont="1" applyBorder="1" applyAlignment="1">
      <alignment horizontal="center"/>
    </xf>
    <xf numFmtId="4" fontId="67" fillId="0" borderId="59" xfId="0" applyNumberFormat="1" applyFont="1" applyBorder="1" applyAlignment="1">
      <alignment horizontal="center"/>
    </xf>
    <xf numFmtId="4" fontId="67" fillId="0" borderId="60" xfId="0" applyNumberFormat="1" applyFont="1" applyBorder="1" applyAlignment="1">
      <alignment horizontal="center"/>
    </xf>
    <xf numFmtId="4" fontId="73" fillId="0" borderId="57" xfId="0" applyNumberFormat="1" applyFont="1" applyBorder="1" applyAlignment="1">
      <alignment horizontal="center"/>
    </xf>
    <xf numFmtId="4" fontId="73" fillId="0" borderId="58" xfId="0" applyNumberFormat="1" applyFont="1" applyBorder="1" applyAlignment="1">
      <alignment horizontal="center"/>
    </xf>
    <xf numFmtId="4" fontId="73" fillId="0" borderId="59" xfId="0" applyNumberFormat="1" applyFont="1" applyBorder="1" applyAlignment="1">
      <alignment horizontal="center"/>
    </xf>
    <xf numFmtId="4" fontId="73" fillId="0" borderId="60" xfId="0" applyNumberFormat="1" applyFont="1" applyBorder="1" applyAlignment="1">
      <alignment horizontal="center"/>
    </xf>
    <xf numFmtId="4" fontId="61" fillId="0" borderId="60" xfId="0" applyNumberFormat="1" applyFont="1" applyBorder="1" applyAlignment="1">
      <alignment horizontal="center"/>
    </xf>
    <xf numFmtId="0" fontId="62" fillId="0" borderId="14" xfId="0" applyFont="1" applyBorder="1" applyAlignment="1">
      <alignment horizontal="center"/>
    </xf>
    <xf numFmtId="0" fontId="62" fillId="0" borderId="15" xfId="0" applyFont="1" applyBorder="1" applyAlignment="1">
      <alignment horizontal="center"/>
    </xf>
    <xf numFmtId="0" fontId="57" fillId="0" borderId="0" xfId="0" applyFont="1" applyAlignment="1"/>
    <xf numFmtId="0" fontId="58" fillId="0" borderId="0" xfId="0" applyFont="1" applyAlignment="1"/>
    <xf numFmtId="0" fontId="59" fillId="0" borderId="17" xfId="0" applyFont="1" applyBorder="1" applyAlignment="1">
      <alignment horizontal="center"/>
    </xf>
    <xf numFmtId="0" fontId="59" fillId="0" borderId="34" xfId="0" applyFont="1" applyBorder="1" applyAlignment="1">
      <alignment horizontal="center"/>
    </xf>
    <xf numFmtId="0" fontId="59" fillId="0" borderId="20" xfId="0" applyFont="1" applyBorder="1" applyAlignment="1">
      <alignment horizontal="center"/>
    </xf>
    <xf numFmtId="0" fontId="53" fillId="0" borderId="0" xfId="0" applyFont="1" applyAlignment="1">
      <alignment horizontal="left"/>
    </xf>
    <xf numFmtId="49" fontId="60" fillId="0" borderId="22" xfId="0" applyNumberFormat="1" applyFont="1" applyBorder="1" applyAlignment="1">
      <alignment horizontal="center" vertical="center"/>
    </xf>
    <xf numFmtId="0" fontId="60" fillId="0" borderId="51" xfId="0" applyFont="1" applyBorder="1" applyAlignment="1">
      <alignment horizontal="center" vertical="center"/>
    </xf>
    <xf numFmtId="0" fontId="60" fillId="0" borderId="23" xfId="0" applyFont="1" applyBorder="1" applyAlignment="1">
      <alignment horizontal="center" vertical="center"/>
    </xf>
    <xf numFmtId="2" fontId="64" fillId="0" borderId="51" xfId="0" applyNumberFormat="1" applyFont="1" applyBorder="1" applyAlignment="1">
      <alignment horizontal="left"/>
    </xf>
    <xf numFmtId="0" fontId="64" fillId="0" borderId="51" xfId="0" applyFont="1" applyBorder="1" applyAlignment="1">
      <alignment horizontal="left"/>
    </xf>
    <xf numFmtId="0" fontId="64" fillId="0" borderId="23" xfId="0" applyFont="1" applyBorder="1" applyAlignment="1">
      <alignment horizontal="left"/>
    </xf>
    <xf numFmtId="0" fontId="3" fillId="0" borderId="78" xfId="126" applyFont="1" applyBorder="1" applyAlignment="1">
      <alignment horizontal="center" vertical="center"/>
    </xf>
    <xf numFmtId="0" fontId="3" fillId="0" borderId="81" xfId="126" applyFont="1" applyBorder="1" applyAlignment="1">
      <alignment horizontal="center" vertical="center"/>
    </xf>
    <xf numFmtId="2" fontId="3" fillId="49" borderId="79" xfId="126" applyNumberFormat="1" applyFont="1" applyFill="1" applyBorder="1" applyAlignment="1">
      <alignment horizontal="center" vertical="center"/>
    </xf>
    <xf numFmtId="2" fontId="3" fillId="49" borderId="72" xfId="126" applyNumberFormat="1" applyFont="1" applyFill="1" applyBorder="1" applyAlignment="1">
      <alignment horizontal="center" vertical="center"/>
    </xf>
    <xf numFmtId="2" fontId="49" fillId="0" borderId="43" xfId="0" applyNumberFormat="1" applyFont="1" applyBorder="1" applyAlignment="1">
      <alignment horizontal="center" vertical="center"/>
    </xf>
    <xf numFmtId="2" fontId="49" fillId="0" borderId="44" xfId="0" applyNumberFormat="1" applyFont="1" applyBorder="1" applyAlignment="1">
      <alignment horizontal="center" vertical="center"/>
    </xf>
    <xf numFmtId="2" fontId="49" fillId="0" borderId="45" xfId="0" applyNumberFormat="1" applyFont="1" applyBorder="1" applyAlignment="1">
      <alignment horizontal="center" vertical="center"/>
    </xf>
    <xf numFmtId="2" fontId="4" fillId="0" borderId="48" xfId="0" applyNumberFormat="1" applyFont="1" applyBorder="1" applyAlignment="1">
      <alignment horizontal="center"/>
    </xf>
    <xf numFmtId="2" fontId="4" fillId="0" borderId="49" xfId="0" applyNumberFormat="1" applyFont="1" applyBorder="1" applyAlignment="1">
      <alignment horizontal="center"/>
    </xf>
    <xf numFmtId="2" fontId="4" fillId="0" borderId="50" xfId="0" applyNumberFormat="1" applyFont="1" applyBorder="1" applyAlignment="1">
      <alignment horizontal="center"/>
    </xf>
    <xf numFmtId="44" fontId="0" fillId="0" borderId="75" xfId="0" applyNumberFormat="1" applyBorder="1" applyAlignment="1">
      <alignment horizontal="center" vertical="center"/>
    </xf>
    <xf numFmtId="0" fontId="0" fillId="0" borderId="76" xfId="0" applyNumberFormat="1" applyBorder="1" applyAlignment="1">
      <alignment horizontal="center" vertical="center"/>
    </xf>
    <xf numFmtId="0" fontId="0" fillId="0" borderId="77" xfId="0" applyNumberFormat="1" applyBorder="1" applyAlignment="1">
      <alignment horizontal="center" vertical="center"/>
    </xf>
    <xf numFmtId="0" fontId="107" fillId="0" borderId="0" xfId="220" applyFont="1" applyAlignment="1">
      <alignment horizontal="center" vertical="center" wrapText="1"/>
    </xf>
    <xf numFmtId="2" fontId="36" fillId="0" borderId="43" xfId="0" applyNumberFormat="1" applyFont="1" applyBorder="1" applyAlignment="1">
      <alignment horizontal="center" vertical="center"/>
    </xf>
    <xf numFmtId="2" fontId="36" fillId="0" borderId="44" xfId="0" applyNumberFormat="1" applyFont="1" applyBorder="1" applyAlignment="1">
      <alignment horizontal="center" vertical="center"/>
    </xf>
    <xf numFmtId="2" fontId="36" fillId="0" borderId="45" xfId="0" applyNumberFormat="1" applyFont="1" applyBorder="1" applyAlignment="1">
      <alignment horizontal="center" vertical="center"/>
    </xf>
    <xf numFmtId="2" fontId="36" fillId="0" borderId="48" xfId="0" applyNumberFormat="1" applyFont="1" applyBorder="1" applyAlignment="1">
      <alignment horizontal="center"/>
    </xf>
    <xf numFmtId="2" fontId="36" fillId="0" borderId="49" xfId="0" applyNumberFormat="1" applyFont="1" applyBorder="1" applyAlignment="1">
      <alignment horizontal="center"/>
    </xf>
    <xf numFmtId="2" fontId="36" fillId="0" borderId="50" xfId="0" applyNumberFormat="1" applyFont="1" applyBorder="1" applyAlignment="1">
      <alignment horizontal="center"/>
    </xf>
    <xf numFmtId="174" fontId="3" fillId="0" borderId="44" xfId="165" applyNumberFormat="1" applyFont="1" applyBorder="1" applyAlignment="1">
      <alignment horizontal="center" vertical="center"/>
    </xf>
    <xf numFmtId="174" fontId="3" fillId="0" borderId="0" xfId="165" applyNumberFormat="1" applyFont="1" applyBorder="1" applyAlignment="1">
      <alignment horizontal="center" vertical="center"/>
    </xf>
    <xf numFmtId="174" fontId="3" fillId="0" borderId="49" xfId="165" applyNumberFormat="1" applyFont="1" applyBorder="1" applyAlignment="1">
      <alignment horizontal="center" vertical="center"/>
    </xf>
    <xf numFmtId="0" fontId="105" fillId="0" borderId="16" xfId="126" applyFont="1" applyFill="1" applyBorder="1" applyAlignment="1">
      <alignment horizontal="left" vertical="center" wrapText="1"/>
    </xf>
    <xf numFmtId="0" fontId="106" fillId="0" borderId="16" xfId="126" applyFont="1" applyFill="1" applyBorder="1" applyAlignment="1">
      <alignment horizontal="left" vertical="center" wrapText="1"/>
    </xf>
    <xf numFmtId="0" fontId="88" fillId="47" borderId="14" xfId="0" applyFont="1" applyFill="1" applyBorder="1" applyAlignment="1" applyProtection="1">
      <alignment vertical="center" wrapText="1"/>
      <protection locked="0"/>
    </xf>
    <xf numFmtId="0" fontId="87" fillId="47" borderId="15" xfId="0" applyFont="1" applyFill="1" applyBorder="1" applyAlignment="1" applyProtection="1">
      <alignment vertical="center" wrapText="1"/>
      <protection locked="0"/>
    </xf>
    <xf numFmtId="0" fontId="90" fillId="0" borderId="52" xfId="0" applyFont="1" applyFill="1" applyBorder="1" applyAlignment="1">
      <alignment horizontal="center" vertical="center"/>
    </xf>
    <xf numFmtId="0" fontId="90" fillId="0" borderId="55" xfId="0" applyFont="1" applyFill="1" applyBorder="1" applyAlignment="1">
      <alignment horizontal="center" vertical="center"/>
    </xf>
    <xf numFmtId="0" fontId="90" fillId="0" borderId="53" xfId="0" applyFont="1" applyFill="1" applyBorder="1" applyAlignment="1">
      <alignment horizontal="center" vertical="center"/>
    </xf>
    <xf numFmtId="0" fontId="86" fillId="27" borderId="52" xfId="0" applyFont="1" applyFill="1" applyBorder="1" applyAlignment="1">
      <alignment horizontal="center" vertical="center"/>
    </xf>
    <xf numFmtId="0" fontId="86" fillId="27" borderId="55" xfId="0" applyFont="1" applyFill="1" applyBorder="1" applyAlignment="1">
      <alignment horizontal="center" vertical="center"/>
    </xf>
    <xf numFmtId="0" fontId="86" fillId="27" borderId="53" xfId="0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49" fontId="48" fillId="0" borderId="38" xfId="218" applyNumberFormat="1" applyFont="1" applyFill="1" applyBorder="1" applyAlignment="1" applyProtection="1">
      <alignment horizontal="center" vertical="center" wrapText="1"/>
      <protection locked="0"/>
    </xf>
    <xf numFmtId="0" fontId="48" fillId="0" borderId="38" xfId="218" applyNumberFormat="1" applyFont="1" applyFill="1" applyBorder="1" applyAlignment="1" applyProtection="1">
      <alignment horizontal="center" vertical="center" wrapText="1"/>
      <protection locked="0"/>
    </xf>
    <xf numFmtId="1" fontId="6" fillId="0" borderId="44" xfId="218" applyNumberFormat="1" applyFont="1" applyFill="1" applyBorder="1" applyAlignment="1" applyProtection="1">
      <alignment horizontal="left" wrapText="1"/>
      <protection locked="0"/>
    </xf>
    <xf numFmtId="0" fontId="90" fillId="27" borderId="14" xfId="0" applyFont="1" applyFill="1" applyBorder="1" applyAlignment="1" applyProtection="1">
      <alignment vertical="center" wrapText="1"/>
      <protection locked="0"/>
    </xf>
    <xf numFmtId="0" fontId="0" fillId="27" borderId="19" xfId="0" applyFill="1" applyBorder="1" applyAlignment="1" applyProtection="1">
      <alignment vertical="center" wrapText="1"/>
      <protection locked="0"/>
    </xf>
    <xf numFmtId="167" fontId="8" fillId="0" borderId="0" xfId="111" applyNumberFormat="1" applyFont="1" applyBorder="1" applyAlignment="1">
      <alignment horizontal="left" vertical="center"/>
    </xf>
    <xf numFmtId="0" fontId="2" fillId="54" borderId="14" xfId="0" applyFont="1" applyFill="1" applyBorder="1" applyAlignment="1" applyProtection="1">
      <alignment vertical="center" wrapText="1"/>
      <protection locked="0"/>
    </xf>
    <xf numFmtId="0" fontId="0" fillId="54" borderId="15" xfId="0" applyFont="1" applyFill="1" applyBorder="1" applyAlignment="1" applyProtection="1">
      <alignment vertical="center" wrapText="1"/>
      <protection locked="0"/>
    </xf>
    <xf numFmtId="0" fontId="0" fillId="27" borderId="15" xfId="0" applyFill="1" applyBorder="1" applyAlignment="1" applyProtection="1">
      <alignment vertical="center" wrapText="1"/>
      <protection locked="0"/>
    </xf>
    <xf numFmtId="0" fontId="2" fillId="0" borderId="3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top"/>
    </xf>
    <xf numFmtId="0" fontId="48" fillId="0" borderId="39" xfId="218" applyNumberFormat="1" applyFont="1" applyFill="1" applyBorder="1" applyAlignment="1" applyProtection="1">
      <alignment horizontal="center" vertical="center" wrapText="1"/>
      <protection locked="0"/>
    </xf>
    <xf numFmtId="1" fontId="6" fillId="0" borderId="45" xfId="218" applyNumberFormat="1" applyFont="1" applyFill="1" applyBorder="1" applyAlignment="1" applyProtection="1">
      <alignment horizontal="left" wrapText="1"/>
      <protection locked="0"/>
    </xf>
    <xf numFmtId="1" fontId="6" fillId="0" borderId="0" xfId="218" applyNumberFormat="1" applyFont="1" applyFill="1" applyBorder="1" applyAlignment="1" applyProtection="1">
      <alignment horizontal="left" vertical="center"/>
      <protection locked="0"/>
    </xf>
    <xf numFmtId="1" fontId="6" fillId="0" borderId="47" xfId="218" applyNumberFormat="1" applyFont="1" applyFill="1" applyBorder="1" applyAlignment="1" applyProtection="1">
      <alignment horizontal="left" vertical="center"/>
      <protection locked="0"/>
    </xf>
    <xf numFmtId="0" fontId="89" fillId="27" borderId="0" xfId="0" applyFont="1" applyFill="1" applyBorder="1" applyAlignment="1" applyProtection="1">
      <alignment horizontal="left" vertical="center"/>
    </xf>
    <xf numFmtId="4" fontId="83" fillId="27" borderId="52" xfId="0" applyNumberFormat="1" applyFont="1" applyFill="1" applyBorder="1" applyAlignment="1" applyProtection="1">
      <alignment horizontal="center" vertical="center"/>
    </xf>
    <xf numFmtId="4" fontId="83" fillId="27" borderId="53" xfId="0" applyNumberFormat="1" applyFont="1" applyFill="1" applyBorder="1" applyAlignment="1" applyProtection="1">
      <alignment horizontal="center" vertical="center"/>
    </xf>
    <xf numFmtId="0" fontId="83" fillId="27" borderId="52" xfId="0" applyFont="1" applyFill="1" applyBorder="1" applyAlignment="1" applyProtection="1">
      <alignment horizontal="center" vertical="center"/>
    </xf>
    <xf numFmtId="0" fontId="83" fillId="27" borderId="53" xfId="0" applyFont="1" applyFill="1" applyBorder="1" applyAlignment="1" applyProtection="1">
      <alignment horizontal="center" vertical="center"/>
    </xf>
    <xf numFmtId="49" fontId="85" fillId="27" borderId="22" xfId="0" applyNumberFormat="1" applyFont="1" applyFill="1" applyBorder="1" applyAlignment="1" applyProtection="1">
      <alignment horizontal="left" vertical="center" wrapText="1"/>
    </xf>
    <xf numFmtId="0" fontId="0" fillId="27" borderId="23" xfId="0" applyNumberFormat="1" applyFill="1" applyBorder="1" applyAlignment="1">
      <alignment vertical="center" wrapText="1"/>
    </xf>
    <xf numFmtId="0" fontId="0" fillId="27" borderId="51" xfId="0" applyNumberFormat="1" applyFill="1" applyBorder="1" applyAlignment="1">
      <alignment vertical="center" wrapText="1"/>
    </xf>
    <xf numFmtId="0" fontId="85" fillId="28" borderId="14" xfId="0" applyFont="1" applyFill="1" applyBorder="1" applyAlignment="1" applyProtection="1">
      <alignment horizontal="center" vertical="center"/>
    </xf>
    <xf numFmtId="0" fontId="85" fillId="28" borderId="19" xfId="0" applyFont="1" applyFill="1" applyBorder="1" applyAlignment="1" applyProtection="1">
      <alignment horizontal="center" vertical="center"/>
    </xf>
    <xf numFmtId="0" fontId="85" fillId="28" borderId="15" xfId="0" applyFont="1" applyFill="1" applyBorder="1" applyAlignment="1" applyProtection="1">
      <alignment horizontal="center" vertical="center"/>
    </xf>
    <xf numFmtId="0" fontId="85" fillId="52" borderId="14" xfId="0" applyFont="1" applyFill="1" applyBorder="1" applyAlignment="1" applyProtection="1">
      <alignment horizontal="center" vertical="center"/>
    </xf>
    <xf numFmtId="0" fontId="85" fillId="52" borderId="15" xfId="0" applyFont="1" applyFill="1" applyBorder="1" applyAlignment="1" applyProtection="1">
      <alignment horizontal="center" vertical="center"/>
    </xf>
    <xf numFmtId="0" fontId="7" fillId="27" borderId="34" xfId="0" applyFont="1" applyFill="1" applyBorder="1" applyAlignment="1">
      <alignment horizontal="left"/>
    </xf>
    <xf numFmtId="166" fontId="6" fillId="27" borderId="45" xfId="218" applyNumberFormat="1" applyFont="1" applyFill="1" applyBorder="1" applyAlignment="1" applyProtection="1">
      <alignment horizontal="center" vertical="center"/>
      <protection locked="0"/>
    </xf>
    <xf numFmtId="166" fontId="6" fillId="27" borderId="47" xfId="218" applyNumberFormat="1" applyFont="1" applyFill="1" applyBorder="1" applyAlignment="1" applyProtection="1">
      <alignment horizontal="center" vertical="center"/>
      <protection locked="0"/>
    </xf>
    <xf numFmtId="166" fontId="6" fillId="27" borderId="50" xfId="218" applyNumberFormat="1" applyFont="1" applyFill="1" applyBorder="1" applyAlignment="1" applyProtection="1">
      <alignment horizontal="center" vertical="center"/>
      <protection locked="0"/>
    </xf>
  </cellXfs>
  <cellStyles count="22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3" xfId="9"/>
    <cellStyle name="20% - Ênfase1 4" xfId="169"/>
    <cellStyle name="20% - Ênfase2 2" xfId="10"/>
    <cellStyle name="20% - Ênfase2 3" xfId="11"/>
    <cellStyle name="20% - Ênfase2 4" xfId="170"/>
    <cellStyle name="20% - Ênfase3 2" xfId="12"/>
    <cellStyle name="20% - Ênfase3 3" xfId="13"/>
    <cellStyle name="20% - Ênfase3 4" xfId="171"/>
    <cellStyle name="20% - Ênfase4 2" xfId="14"/>
    <cellStyle name="20% - Ênfase4 3" xfId="15"/>
    <cellStyle name="20% - Ênfase4 4" xfId="172"/>
    <cellStyle name="20% - Ênfase5 2" xfId="16"/>
    <cellStyle name="20% - Ênfase5 3" xfId="17"/>
    <cellStyle name="20% - Ênfase5 4" xfId="173"/>
    <cellStyle name="20% - Ênfase6 2" xfId="18"/>
    <cellStyle name="20% - Ênfase6 3" xfId="19"/>
    <cellStyle name="20% - Ênfase6 4" xfId="174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Ênfase1 2" xfId="26"/>
    <cellStyle name="40% - Ênfase1 3" xfId="27"/>
    <cellStyle name="40% - Ênfase1 4" xfId="175"/>
    <cellStyle name="40% - Ênfase2 2" xfId="28"/>
    <cellStyle name="40% - Ênfase2 3" xfId="29"/>
    <cellStyle name="40% - Ênfase2 4" xfId="176"/>
    <cellStyle name="40% - Ênfase3 2" xfId="30"/>
    <cellStyle name="40% - Ênfase3 3" xfId="31"/>
    <cellStyle name="40% - Ênfase3 4" xfId="177"/>
    <cellStyle name="40% - Ênfase4 2" xfId="32"/>
    <cellStyle name="40% - Ênfase4 3" xfId="33"/>
    <cellStyle name="40% - Ênfase4 4" xfId="178"/>
    <cellStyle name="40% - Ênfase5 2" xfId="34"/>
    <cellStyle name="40% - Ênfase5 3" xfId="35"/>
    <cellStyle name="40% - Ênfase5 4" xfId="179"/>
    <cellStyle name="40% - Ênfase6 2" xfId="36"/>
    <cellStyle name="40% - Ênfase6 3" xfId="37"/>
    <cellStyle name="40% - Ênfase6 4" xfId="180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Ênfase1 2" xfId="44"/>
    <cellStyle name="60% - Ênfase1 3" xfId="45"/>
    <cellStyle name="60% - Ênfase1 4" xfId="181"/>
    <cellStyle name="60% - Ênfase2 2" xfId="46"/>
    <cellStyle name="60% - Ênfase2 3" xfId="47"/>
    <cellStyle name="60% - Ênfase2 4" xfId="182"/>
    <cellStyle name="60% - Ênfase3 2" xfId="48"/>
    <cellStyle name="60% - Ênfase3 3" xfId="49"/>
    <cellStyle name="60% - Ênfase3 4" xfId="183"/>
    <cellStyle name="60% - Ênfase4 2" xfId="50"/>
    <cellStyle name="60% - Ênfase4 3" xfId="51"/>
    <cellStyle name="60% - Ênfase4 4" xfId="184"/>
    <cellStyle name="60% - Ênfase5 2" xfId="52"/>
    <cellStyle name="60% - Ênfase5 3" xfId="53"/>
    <cellStyle name="60% - Ênfase5 4" xfId="185"/>
    <cellStyle name="60% - Ênfase6 2" xfId="54"/>
    <cellStyle name="60% - Ênfase6 3" xfId="55"/>
    <cellStyle name="60% - Ênfase6 4" xfId="186"/>
    <cellStyle name="Accent1" xfId="56"/>
    <cellStyle name="Accent2" xfId="57"/>
    <cellStyle name="Accent3" xfId="58"/>
    <cellStyle name="Accent4" xfId="59"/>
    <cellStyle name="Accent5" xfId="60"/>
    <cellStyle name="Accent6" xfId="61"/>
    <cellStyle name="Bad" xfId="62"/>
    <cellStyle name="Bom 2" xfId="63"/>
    <cellStyle name="Bom 3" xfId="64"/>
    <cellStyle name="Bom 4" xfId="187"/>
    <cellStyle name="Calculation" xfId="65"/>
    <cellStyle name="Cálculo 2" xfId="66"/>
    <cellStyle name="Cálculo 3" xfId="67"/>
    <cellStyle name="Cálculo 4" xfId="188"/>
    <cellStyle name="Célula de Verificação 2" xfId="68"/>
    <cellStyle name="Célula de Verificação 3" xfId="69"/>
    <cellStyle name="Célula de Verificação 4" xfId="189"/>
    <cellStyle name="Célula Vinculada 2" xfId="70"/>
    <cellStyle name="Célula Vinculada 3" xfId="71"/>
    <cellStyle name="Célula Vinculada 4" xfId="190"/>
    <cellStyle name="Check Cell" xfId="72"/>
    <cellStyle name="Ênfase1 2" xfId="73"/>
    <cellStyle name="Ênfase1 3" xfId="74"/>
    <cellStyle name="Ênfase1 4" xfId="191"/>
    <cellStyle name="Ênfase2 2" xfId="75"/>
    <cellStyle name="Ênfase2 3" xfId="76"/>
    <cellStyle name="Ênfase2 4" xfId="192"/>
    <cellStyle name="Ênfase3 2" xfId="77"/>
    <cellStyle name="Ênfase3 3" xfId="78"/>
    <cellStyle name="Ênfase3 4" xfId="193"/>
    <cellStyle name="Ênfase4 2" xfId="79"/>
    <cellStyle name="Ênfase4 3" xfId="80"/>
    <cellStyle name="Ênfase4 4" xfId="194"/>
    <cellStyle name="Ênfase5 2" xfId="81"/>
    <cellStyle name="Ênfase5 3" xfId="82"/>
    <cellStyle name="Ênfase5 4" xfId="195"/>
    <cellStyle name="Ênfase6 2" xfId="83"/>
    <cellStyle name="Ênfase6 3" xfId="84"/>
    <cellStyle name="Ênfase6 4" xfId="196"/>
    <cellStyle name="Entrada 2" xfId="85"/>
    <cellStyle name="Entrada 3" xfId="86"/>
    <cellStyle name="Entrada 4" xfId="197"/>
    <cellStyle name="Excel Built-in Excel Built-in Excel Built-in Excel Built-in Excel Built-in Excel Built-in Excel Built-in Excel Built-in Excel Built-in Excel Built-in Excel Built-in Normal 3" xfId="220"/>
    <cellStyle name="Excel Built-in Excel Built-in Excel Built-in Excel Built-in Excel Built-in Excel Built-in Excel Built-in Excel Built-in Excel Built-in Excel Built-in Excel Built-in Normal_Levant-Drenagem-Demoli-RF" xfId="219"/>
    <cellStyle name="Excel Built-in Excel Built-in Excel Built-in Normal 3" xfId="222"/>
    <cellStyle name="Excel Built-in Excel Built-in Excel Built-in Normal_Levant-Drenagem-Demoli-RF 2" xfId="221"/>
    <cellStyle name="Explanatory Text" xfId="87"/>
    <cellStyle name="Good" xfId="88"/>
    <cellStyle name="Heading 1" xfId="89"/>
    <cellStyle name="Heading 2" xfId="90"/>
    <cellStyle name="Heading 3" xfId="91"/>
    <cellStyle name="Heading 4" xfId="92"/>
    <cellStyle name="Hyperlink 2" xfId="93"/>
    <cellStyle name="Incorreto 2" xfId="94"/>
    <cellStyle name="Incorreto 3" xfId="95"/>
    <cellStyle name="Incorreto 4" xfId="198"/>
    <cellStyle name="Input" xfId="96"/>
    <cellStyle name="Linked Cell" xfId="97"/>
    <cellStyle name="Moeda 2" xfId="199"/>
    <cellStyle name="Moeda_Composicao BDI v2.1" xfId="200"/>
    <cellStyle name="Neutra 2" xfId="98"/>
    <cellStyle name="Neutra 3" xfId="99"/>
    <cellStyle name="Neutra 4" xfId="201"/>
    <cellStyle name="Neutral" xfId="100"/>
    <cellStyle name="Normal" xfId="0" builtinId="0"/>
    <cellStyle name="Normal 10" xfId="224"/>
    <cellStyle name="Normal 11" xfId="101"/>
    <cellStyle name="Normal 11 2" xfId="225"/>
    <cellStyle name="Normal 12" xfId="102"/>
    <cellStyle name="Normal 13" xfId="103"/>
    <cellStyle name="Normal 14" xfId="104"/>
    <cellStyle name="Normal 15" xfId="105"/>
    <cellStyle name="Normal 16" xfId="106"/>
    <cellStyle name="Normal 17" xfId="107"/>
    <cellStyle name="Normal 18" xfId="108"/>
    <cellStyle name="Normal 19" xfId="109"/>
    <cellStyle name="Normal 2" xfId="110"/>
    <cellStyle name="Normal 2 2" xfId="111"/>
    <cellStyle name="Normal 2 2 2" xfId="112"/>
    <cellStyle name="Normal 2 2 2 2" xfId="113"/>
    <cellStyle name="Normal 2 2 3" xfId="114"/>
    <cellStyle name="Normal 2 3" xfId="115"/>
    <cellStyle name="Normal 2 4" xfId="223"/>
    <cellStyle name="Normal 20" xfId="116"/>
    <cellStyle name="Normal 21" xfId="117"/>
    <cellStyle name="Normal 22" xfId="118"/>
    <cellStyle name="Normal 23" xfId="119"/>
    <cellStyle name="Normal 24" xfId="120"/>
    <cellStyle name="Normal 25" xfId="121"/>
    <cellStyle name="Normal 26" xfId="122"/>
    <cellStyle name="Normal 27" xfId="123"/>
    <cellStyle name="Normal 28" xfId="124"/>
    <cellStyle name="Normal 29" xfId="125"/>
    <cellStyle name="Normal 3" xfId="126"/>
    <cellStyle name="Normal 3 2" xfId="202"/>
    <cellStyle name="Normal 3 3" xfId="226"/>
    <cellStyle name="Normal 30" xfId="127"/>
    <cellStyle name="Normal 31" xfId="128"/>
    <cellStyle name="Normal 32" xfId="129"/>
    <cellStyle name="Normal 33" xfId="130"/>
    <cellStyle name="Normal 34" xfId="131"/>
    <cellStyle name="Normal 35" xfId="132"/>
    <cellStyle name="Normal 36" xfId="133"/>
    <cellStyle name="Normal 37" xfId="134"/>
    <cellStyle name="Normal 4" xfId="1"/>
    <cellStyle name="Normal 7" xfId="135"/>
    <cellStyle name="Normal 8" xfId="136"/>
    <cellStyle name="Normal 9" xfId="137"/>
    <cellStyle name="Normal_FICHA DE VERIFICAÇÃO PRELIMINAR - Plano R" xfId="203"/>
    <cellStyle name="Normal_Orçam. Padrão PMSP Jul07" xfId="218"/>
    <cellStyle name="Nota 2" xfId="138"/>
    <cellStyle name="Nota 3" xfId="139"/>
    <cellStyle name="Nota 4" xfId="204"/>
    <cellStyle name="Note" xfId="140"/>
    <cellStyle name="Output" xfId="141"/>
    <cellStyle name="Porcentagem" xfId="217" builtinId="5"/>
    <cellStyle name="Porcentagem 2" xfId="143"/>
    <cellStyle name="Porcentagem 2 2" xfId="206"/>
    <cellStyle name="Porcentagem 3" xfId="142"/>
    <cellStyle name="Porcentagem 4" xfId="205"/>
    <cellStyle name="Saída 2" xfId="144"/>
    <cellStyle name="Saída 3" xfId="145"/>
    <cellStyle name="Saída 4" xfId="207"/>
    <cellStyle name="Separador de milhares" xfId="216" builtinId="3"/>
    <cellStyle name="Separador de milhares 2" xfId="146"/>
    <cellStyle name="Separador de milhares 3" xfId="147"/>
    <cellStyle name="Texto de Aviso 2" xfId="148"/>
    <cellStyle name="Texto de Aviso 3" xfId="149"/>
    <cellStyle name="Texto Explicativo 2" xfId="150"/>
    <cellStyle name="Texto Explicativo 3" xfId="151"/>
    <cellStyle name="Title" xfId="152"/>
    <cellStyle name="Título 1 2" xfId="153"/>
    <cellStyle name="Título 1 3" xfId="154"/>
    <cellStyle name="Título 1 4" xfId="208"/>
    <cellStyle name="Título 2 2" xfId="155"/>
    <cellStyle name="Título 2 3" xfId="156"/>
    <cellStyle name="Título 2 4" xfId="209"/>
    <cellStyle name="Título 3 2" xfId="157"/>
    <cellStyle name="Título 3 3" xfId="158"/>
    <cellStyle name="Título 3 4" xfId="210"/>
    <cellStyle name="Título 4 2" xfId="159"/>
    <cellStyle name="Título 4 3" xfId="160"/>
    <cellStyle name="Título 4 4" xfId="211"/>
    <cellStyle name="Título 5" xfId="161"/>
    <cellStyle name="Título 5 2" xfId="212"/>
    <cellStyle name="Título 6" xfId="162"/>
    <cellStyle name="Total 2" xfId="163"/>
    <cellStyle name="Total 3" xfId="164"/>
    <cellStyle name="Total 4" xfId="213"/>
    <cellStyle name="Vírgula 2" xfId="166"/>
    <cellStyle name="Vírgula 2 2" xfId="215"/>
    <cellStyle name="Vírgula 3" xfId="167"/>
    <cellStyle name="Vírgula 4" xfId="165"/>
    <cellStyle name="Vírgula 5" xfId="214"/>
    <cellStyle name="Warning Text" xfId="168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0</xdr:col>
      <xdr:colOff>457199</xdr:colOff>
      <xdr:row>2</xdr:row>
      <xdr:rowOff>54951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400049" cy="3692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52916</xdr:rowOff>
    </xdr:from>
    <xdr:to>
      <xdr:col>1</xdr:col>
      <xdr:colOff>550333</xdr:colOff>
      <xdr:row>1</xdr:row>
      <xdr:rowOff>101070</xdr:rowOff>
    </xdr:to>
    <xdr:pic>
      <xdr:nvPicPr>
        <xdr:cNvPr id="2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3334" y="52916"/>
          <a:ext cx="370416" cy="3444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28575</xdr:rowOff>
    </xdr:from>
    <xdr:to>
      <xdr:col>1</xdr:col>
      <xdr:colOff>504825</xdr:colOff>
      <xdr:row>2</xdr:row>
      <xdr:rowOff>66675</xdr:rowOff>
    </xdr:to>
    <xdr:pic>
      <xdr:nvPicPr>
        <xdr:cNvPr id="2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775" y="28575"/>
          <a:ext cx="476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561975</xdr:colOff>
      <xdr:row>3</xdr:row>
      <xdr:rowOff>57150</xdr:rowOff>
    </xdr:from>
    <xdr:to>
      <xdr:col>4</xdr:col>
      <xdr:colOff>323850</xdr:colOff>
      <xdr:row>3</xdr:row>
      <xdr:rowOff>457810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57400" y="647700"/>
          <a:ext cx="419100" cy="4006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76200</xdr:rowOff>
    </xdr:from>
    <xdr:to>
      <xdr:col>1</xdr:col>
      <xdr:colOff>619125</xdr:colOff>
      <xdr:row>2</xdr:row>
      <xdr:rowOff>72269</xdr:rowOff>
    </xdr:to>
    <xdr:pic>
      <xdr:nvPicPr>
        <xdr:cNvPr id="2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47700" y="76200"/>
          <a:ext cx="409575" cy="377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137583</xdr:colOff>
      <xdr:row>4</xdr:row>
      <xdr:rowOff>10583</xdr:rowOff>
    </xdr:from>
    <xdr:to>
      <xdr:col>4</xdr:col>
      <xdr:colOff>556683</xdr:colOff>
      <xdr:row>4</xdr:row>
      <xdr:rowOff>411243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25750" y="793750"/>
          <a:ext cx="419100" cy="4006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74083</xdr:rowOff>
    </xdr:from>
    <xdr:to>
      <xdr:col>0</xdr:col>
      <xdr:colOff>459001</xdr:colOff>
      <xdr:row>2</xdr:row>
      <xdr:rowOff>169334</xdr:rowOff>
    </xdr:to>
    <xdr:pic>
      <xdr:nvPicPr>
        <xdr:cNvPr id="5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7000" y="508000"/>
          <a:ext cx="332001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523875</xdr:colOff>
      <xdr:row>3</xdr:row>
      <xdr:rowOff>28575</xdr:rowOff>
    </xdr:from>
    <xdr:to>
      <xdr:col>1</xdr:col>
      <xdr:colOff>266700</xdr:colOff>
      <xdr:row>3</xdr:row>
      <xdr:rowOff>429235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876300"/>
          <a:ext cx="419100" cy="4006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14</xdr:row>
      <xdr:rowOff>104775</xdr:rowOff>
    </xdr:from>
    <xdr:to>
      <xdr:col>10</xdr:col>
      <xdr:colOff>1038225</xdr:colOff>
      <xdr:row>38</xdr:row>
      <xdr:rowOff>396923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2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 xmlns="">
                <a14:imgLayer r:embed="">
                  <a14:imgEffect>
                    <a14:brightnessContrast bright="40000" contrast="4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33351" y="3009900"/>
          <a:ext cx="8334374" cy="4864148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66675</xdr:rowOff>
    </xdr:from>
    <xdr:to>
      <xdr:col>0</xdr:col>
      <xdr:colOff>552450</xdr:colOff>
      <xdr:row>2</xdr:row>
      <xdr:rowOff>125942</xdr:rowOff>
    </xdr:to>
    <xdr:pic>
      <xdr:nvPicPr>
        <xdr:cNvPr id="3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476250" cy="440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76200</xdr:rowOff>
    </xdr:from>
    <xdr:to>
      <xdr:col>0</xdr:col>
      <xdr:colOff>676275</xdr:colOff>
      <xdr:row>3</xdr:row>
      <xdr:rowOff>72269</xdr:rowOff>
    </xdr:to>
    <xdr:pic>
      <xdr:nvPicPr>
        <xdr:cNvPr id="2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" y="266700"/>
          <a:ext cx="409575" cy="377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104775</xdr:rowOff>
    </xdr:from>
    <xdr:to>
      <xdr:col>0</xdr:col>
      <xdr:colOff>628650</xdr:colOff>
      <xdr:row>3</xdr:row>
      <xdr:rowOff>100844</xdr:rowOff>
    </xdr:to>
    <xdr:pic>
      <xdr:nvPicPr>
        <xdr:cNvPr id="2" name="Imagem 14" descr="Logo ICANP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9075" y="295275"/>
          <a:ext cx="409575" cy="377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B41"/>
  <sheetViews>
    <sheetView view="pageBreakPreview" zoomScaleSheetLayoutView="100" workbookViewId="0">
      <selection activeCell="B6" sqref="B6"/>
    </sheetView>
  </sheetViews>
  <sheetFormatPr defaultRowHeight="15"/>
  <cols>
    <col min="1" max="1" width="34.42578125" customWidth="1"/>
    <col min="2" max="2" width="49" customWidth="1"/>
    <col min="4" max="4" width="28.7109375" customWidth="1"/>
    <col min="5" max="5" width="25" customWidth="1"/>
  </cols>
  <sheetData>
    <row r="1" spans="1:28">
      <c r="A1" s="681" t="s">
        <v>0</v>
      </c>
      <c r="B1" s="682"/>
      <c r="C1" s="9"/>
      <c r="D1" s="9"/>
      <c r="E1" s="9"/>
      <c r="F1" s="9"/>
      <c r="G1" s="9"/>
      <c r="H1" s="9"/>
      <c r="I1" s="9"/>
      <c r="J1" s="9"/>
      <c r="K1" s="9"/>
      <c r="L1" s="9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683" t="s">
        <v>1</v>
      </c>
      <c r="B2" s="684"/>
      <c r="C2" s="8"/>
      <c r="D2" s="8"/>
      <c r="E2" s="8"/>
      <c r="F2" s="8"/>
      <c r="G2" s="8"/>
      <c r="H2" s="8"/>
      <c r="I2" s="8"/>
      <c r="J2" s="8"/>
      <c r="K2" s="8"/>
      <c r="L2" s="8"/>
      <c r="M2" s="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9.75" customHeight="1">
      <c r="A3" s="10"/>
      <c r="B3" s="11"/>
      <c r="C3" s="6"/>
      <c r="D3" s="6"/>
      <c r="E3" s="6"/>
      <c r="F3" s="6"/>
      <c r="G3" s="6"/>
      <c r="H3" s="6"/>
      <c r="I3" s="6"/>
      <c r="J3" s="6"/>
      <c r="K3" s="6"/>
      <c r="L3" s="6"/>
      <c r="M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>
      <c r="A4" s="685" t="s">
        <v>2</v>
      </c>
      <c r="B4" s="685"/>
      <c r="C4" s="6"/>
      <c r="D4" s="5"/>
      <c r="E4" s="6"/>
      <c r="F4" s="6"/>
      <c r="G4" s="6"/>
      <c r="H4" s="6"/>
      <c r="I4" s="6"/>
      <c r="J4" s="6"/>
      <c r="K4" s="6"/>
      <c r="L4" s="6"/>
      <c r="M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>
      <c r="A5" s="21" t="s">
        <v>3</v>
      </c>
      <c r="B5" s="22"/>
      <c r="C5" s="1"/>
      <c r="D5" s="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23" t="s">
        <v>4</v>
      </c>
      <c r="B6" s="412" t="s">
        <v>520</v>
      </c>
      <c r="C6" s="1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23" t="s">
        <v>5</v>
      </c>
      <c r="B7" s="412" t="s">
        <v>521</v>
      </c>
      <c r="C7" s="1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12" t="s">
        <v>86</v>
      </c>
      <c r="B8" s="412"/>
      <c r="C8" s="1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23" t="s">
        <v>6</v>
      </c>
      <c r="B9" s="24"/>
      <c r="C9" s="1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23" t="s">
        <v>7</v>
      </c>
      <c r="B10" s="25">
        <f ca="1">B31</f>
        <v>44011</v>
      </c>
      <c r="C10" s="1"/>
      <c r="D10" s="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>
      <c r="A11" s="23" t="s">
        <v>9</v>
      </c>
      <c r="B11" s="642" t="str">
        <f>B20</f>
        <v>Revitalização da Pista de Skate</v>
      </c>
      <c r="C11" s="1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>
      <c r="A12" s="23" t="s">
        <v>10</v>
      </c>
      <c r="B12" s="31"/>
      <c r="C12" s="1"/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>
      <c r="A13" s="23" t="s">
        <v>11</v>
      </c>
      <c r="B13" s="24"/>
      <c r="C13" s="1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>
      <c r="A14" s="23" t="s">
        <v>12</v>
      </c>
      <c r="B14" s="31"/>
      <c r="C14" s="1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>
      <c r="A15" s="23" t="s">
        <v>13</v>
      </c>
      <c r="B15" s="49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>
      <c r="A16" s="23" t="s">
        <v>14</v>
      </c>
      <c r="B16" s="2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>
      <c r="A17" s="23" t="s">
        <v>15</v>
      </c>
      <c r="B17" s="2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>
      <c r="A18" s="17"/>
      <c r="B18" s="18"/>
    </row>
    <row r="19" spans="1:28">
      <c r="A19" s="21" t="s">
        <v>16</v>
      </c>
      <c r="B19" s="28"/>
    </row>
    <row r="20" spans="1:28">
      <c r="A20" s="23" t="s">
        <v>17</v>
      </c>
      <c r="B20" s="642" t="s">
        <v>516</v>
      </c>
    </row>
    <row r="21" spans="1:28">
      <c r="A21" s="29" t="s">
        <v>18</v>
      </c>
      <c r="B21" s="412" t="s">
        <v>517</v>
      </c>
      <c r="D21" s="34" t="s">
        <v>34</v>
      </c>
      <c r="E21" s="34" t="s">
        <v>35</v>
      </c>
    </row>
    <row r="22" spans="1:28">
      <c r="A22" s="30" t="s">
        <v>19</v>
      </c>
      <c r="B22" s="32" t="s">
        <v>32</v>
      </c>
      <c r="D22" s="35" t="s">
        <v>32</v>
      </c>
      <c r="E22" s="35" t="s">
        <v>36</v>
      </c>
    </row>
    <row r="23" spans="1:28">
      <c r="A23" s="29" t="s">
        <v>20</v>
      </c>
      <c r="B23" s="36" t="s">
        <v>37</v>
      </c>
      <c r="D23" s="35" t="s">
        <v>33</v>
      </c>
      <c r="E23" s="35" t="s">
        <v>37</v>
      </c>
    </row>
    <row r="24" spans="1:28">
      <c r="A24" s="17"/>
      <c r="B24" s="18"/>
    </row>
    <row r="25" spans="1:28">
      <c r="A25" s="19" t="s">
        <v>21</v>
      </c>
      <c r="B25" s="20" t="s">
        <v>22</v>
      </c>
    </row>
    <row r="26" spans="1:28">
      <c r="A26" s="14"/>
      <c r="B26" s="15"/>
    </row>
    <row r="27" spans="1:28">
      <c r="A27" s="21" t="s">
        <v>240</v>
      </c>
      <c r="B27" s="22"/>
    </row>
    <row r="28" spans="1:28">
      <c r="A28" s="23" t="s">
        <v>231</v>
      </c>
      <c r="B28" s="413" t="s">
        <v>244</v>
      </c>
    </row>
    <row r="29" spans="1:28">
      <c r="A29" s="12" t="s">
        <v>27</v>
      </c>
      <c r="B29" s="412" t="s">
        <v>245</v>
      </c>
    </row>
    <row r="30" spans="1:28">
      <c r="A30" s="23" t="s">
        <v>24</v>
      </c>
      <c r="B30" s="412"/>
    </row>
    <row r="31" spans="1:28">
      <c r="A31" s="23" t="s">
        <v>25</v>
      </c>
      <c r="B31" s="643">
        <f ca="1">TODAY()</f>
        <v>44011</v>
      </c>
    </row>
    <row r="32" spans="1:28">
      <c r="A32" s="13"/>
      <c r="B32" s="16"/>
    </row>
    <row r="33" spans="1:2">
      <c r="A33" s="21" t="s">
        <v>26</v>
      </c>
      <c r="B33" s="22"/>
    </row>
    <row r="34" spans="1:2">
      <c r="A34" s="23" t="s">
        <v>231</v>
      </c>
      <c r="B34" s="413" t="s">
        <v>244</v>
      </c>
    </row>
    <row r="35" spans="1:2">
      <c r="A35" s="12" t="s">
        <v>27</v>
      </c>
      <c r="B35" s="412" t="s">
        <v>245</v>
      </c>
    </row>
    <row r="36" spans="1:2">
      <c r="A36" s="12" t="s">
        <v>28</v>
      </c>
      <c r="B36" s="530"/>
    </row>
    <row r="37" spans="1:2">
      <c r="A37" s="13"/>
      <c r="B37" s="16"/>
    </row>
    <row r="38" spans="1:2">
      <c r="A38" s="21" t="s">
        <v>29</v>
      </c>
      <c r="B38" s="22"/>
    </row>
    <row r="39" spans="1:2">
      <c r="A39" s="23" t="s">
        <v>30</v>
      </c>
      <c r="B39" s="413" t="s">
        <v>518</v>
      </c>
    </row>
    <row r="40" spans="1:2">
      <c r="A40" s="23" t="s">
        <v>31</v>
      </c>
      <c r="B40" s="413" t="s">
        <v>519</v>
      </c>
    </row>
    <row r="41" spans="1:2">
      <c r="A41" s="7"/>
      <c r="B41" s="7"/>
    </row>
  </sheetData>
  <mergeCells count="3">
    <mergeCell ref="A1:B1"/>
    <mergeCell ref="A2:B2"/>
    <mergeCell ref="A4:B4"/>
  </mergeCells>
  <dataValidations count="2">
    <dataValidation type="list" showInputMessage="1" showErrorMessage="1" promptTitle="Regime de Execução de Obra" prompt="Selecione o regime de execução da obra" sqref="B22">
      <formula1>execução</formula1>
    </dataValidation>
    <dataValidation type="list" allowBlank="1" showInputMessage="1" showErrorMessage="1" promptTitle="Regime previdenciário da obra" prompt="Selecione o regime previdenciário da obra" sqref="B23">
      <formula1>previdenciário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F50"/>
  <sheetViews>
    <sheetView view="pageBreakPreview" topLeftCell="A9" zoomScaleSheetLayoutView="100" workbookViewId="0">
      <selection activeCell="F16" sqref="F16"/>
    </sheetView>
  </sheetViews>
  <sheetFormatPr defaultRowHeight="15"/>
  <cols>
    <col min="1" max="1" width="13.28515625" customWidth="1"/>
    <col min="2" max="2" width="18" customWidth="1"/>
    <col min="3" max="3" width="61.7109375" customWidth="1"/>
    <col min="4" max="4" width="11" style="70" customWidth="1"/>
    <col min="5" max="5" width="13.7109375" customWidth="1"/>
    <col min="6" max="6" width="17" customWidth="1"/>
    <col min="257" max="257" width="13.28515625" customWidth="1"/>
    <col min="258" max="258" width="18" customWidth="1"/>
    <col min="259" max="259" width="61.7109375" customWidth="1"/>
    <col min="260" max="260" width="11" customWidth="1"/>
    <col min="261" max="261" width="13.7109375" customWidth="1"/>
    <col min="262" max="262" width="17" customWidth="1"/>
    <col min="513" max="513" width="13.28515625" customWidth="1"/>
    <col min="514" max="514" width="18" customWidth="1"/>
    <col min="515" max="515" width="61.7109375" customWidth="1"/>
    <col min="516" max="516" width="11" customWidth="1"/>
    <col min="517" max="517" width="13.7109375" customWidth="1"/>
    <col min="518" max="518" width="17" customWidth="1"/>
    <col min="769" max="769" width="13.28515625" customWidth="1"/>
    <col min="770" max="770" width="18" customWidth="1"/>
    <col min="771" max="771" width="61.7109375" customWidth="1"/>
    <col min="772" max="772" width="11" customWidth="1"/>
    <col min="773" max="773" width="13.7109375" customWidth="1"/>
    <col min="774" max="774" width="17" customWidth="1"/>
    <col min="1025" max="1025" width="13.28515625" customWidth="1"/>
    <col min="1026" max="1026" width="18" customWidth="1"/>
    <col min="1027" max="1027" width="61.7109375" customWidth="1"/>
    <col min="1028" max="1028" width="11" customWidth="1"/>
    <col min="1029" max="1029" width="13.7109375" customWidth="1"/>
    <col min="1030" max="1030" width="17" customWidth="1"/>
    <col min="1281" max="1281" width="13.28515625" customWidth="1"/>
    <col min="1282" max="1282" width="18" customWidth="1"/>
    <col min="1283" max="1283" width="61.7109375" customWidth="1"/>
    <col min="1284" max="1284" width="11" customWidth="1"/>
    <col min="1285" max="1285" width="13.7109375" customWidth="1"/>
    <col min="1286" max="1286" width="17" customWidth="1"/>
    <col min="1537" max="1537" width="13.28515625" customWidth="1"/>
    <col min="1538" max="1538" width="18" customWidth="1"/>
    <col min="1539" max="1539" width="61.7109375" customWidth="1"/>
    <col min="1540" max="1540" width="11" customWidth="1"/>
    <col min="1541" max="1541" width="13.7109375" customWidth="1"/>
    <col min="1542" max="1542" width="17" customWidth="1"/>
    <col min="1793" max="1793" width="13.28515625" customWidth="1"/>
    <col min="1794" max="1794" width="18" customWidth="1"/>
    <col min="1795" max="1795" width="61.7109375" customWidth="1"/>
    <col min="1796" max="1796" width="11" customWidth="1"/>
    <col min="1797" max="1797" width="13.7109375" customWidth="1"/>
    <col min="1798" max="1798" width="17" customWidth="1"/>
    <col min="2049" max="2049" width="13.28515625" customWidth="1"/>
    <col min="2050" max="2050" width="18" customWidth="1"/>
    <col min="2051" max="2051" width="61.7109375" customWidth="1"/>
    <col min="2052" max="2052" width="11" customWidth="1"/>
    <col min="2053" max="2053" width="13.7109375" customWidth="1"/>
    <col min="2054" max="2054" width="17" customWidth="1"/>
    <col min="2305" max="2305" width="13.28515625" customWidth="1"/>
    <col min="2306" max="2306" width="18" customWidth="1"/>
    <col min="2307" max="2307" width="61.7109375" customWidth="1"/>
    <col min="2308" max="2308" width="11" customWidth="1"/>
    <col min="2309" max="2309" width="13.7109375" customWidth="1"/>
    <col min="2310" max="2310" width="17" customWidth="1"/>
    <col min="2561" max="2561" width="13.28515625" customWidth="1"/>
    <col min="2562" max="2562" width="18" customWidth="1"/>
    <col min="2563" max="2563" width="61.7109375" customWidth="1"/>
    <col min="2564" max="2564" width="11" customWidth="1"/>
    <col min="2565" max="2565" width="13.7109375" customWidth="1"/>
    <col min="2566" max="2566" width="17" customWidth="1"/>
    <col min="2817" max="2817" width="13.28515625" customWidth="1"/>
    <col min="2818" max="2818" width="18" customWidth="1"/>
    <col min="2819" max="2819" width="61.7109375" customWidth="1"/>
    <col min="2820" max="2820" width="11" customWidth="1"/>
    <col min="2821" max="2821" width="13.7109375" customWidth="1"/>
    <col min="2822" max="2822" width="17" customWidth="1"/>
    <col min="3073" max="3073" width="13.28515625" customWidth="1"/>
    <col min="3074" max="3074" width="18" customWidth="1"/>
    <col min="3075" max="3075" width="61.7109375" customWidth="1"/>
    <col min="3076" max="3076" width="11" customWidth="1"/>
    <col min="3077" max="3077" width="13.7109375" customWidth="1"/>
    <col min="3078" max="3078" width="17" customWidth="1"/>
    <col min="3329" max="3329" width="13.28515625" customWidth="1"/>
    <col min="3330" max="3330" width="18" customWidth="1"/>
    <col min="3331" max="3331" width="61.7109375" customWidth="1"/>
    <col min="3332" max="3332" width="11" customWidth="1"/>
    <col min="3333" max="3333" width="13.7109375" customWidth="1"/>
    <col min="3334" max="3334" width="17" customWidth="1"/>
    <col min="3585" max="3585" width="13.28515625" customWidth="1"/>
    <col min="3586" max="3586" width="18" customWidth="1"/>
    <col min="3587" max="3587" width="61.7109375" customWidth="1"/>
    <col min="3588" max="3588" width="11" customWidth="1"/>
    <col min="3589" max="3589" width="13.7109375" customWidth="1"/>
    <col min="3590" max="3590" width="17" customWidth="1"/>
    <col min="3841" max="3841" width="13.28515625" customWidth="1"/>
    <col min="3842" max="3842" width="18" customWidth="1"/>
    <col min="3843" max="3843" width="61.7109375" customWidth="1"/>
    <col min="3844" max="3844" width="11" customWidth="1"/>
    <col min="3845" max="3845" width="13.7109375" customWidth="1"/>
    <col min="3846" max="3846" width="17" customWidth="1"/>
    <col min="4097" max="4097" width="13.28515625" customWidth="1"/>
    <col min="4098" max="4098" width="18" customWidth="1"/>
    <col min="4099" max="4099" width="61.7109375" customWidth="1"/>
    <col min="4100" max="4100" width="11" customWidth="1"/>
    <col min="4101" max="4101" width="13.7109375" customWidth="1"/>
    <col min="4102" max="4102" width="17" customWidth="1"/>
    <col min="4353" max="4353" width="13.28515625" customWidth="1"/>
    <col min="4354" max="4354" width="18" customWidth="1"/>
    <col min="4355" max="4355" width="61.7109375" customWidth="1"/>
    <col min="4356" max="4356" width="11" customWidth="1"/>
    <col min="4357" max="4357" width="13.7109375" customWidth="1"/>
    <col min="4358" max="4358" width="17" customWidth="1"/>
    <col min="4609" max="4609" width="13.28515625" customWidth="1"/>
    <col min="4610" max="4610" width="18" customWidth="1"/>
    <col min="4611" max="4611" width="61.7109375" customWidth="1"/>
    <col min="4612" max="4612" width="11" customWidth="1"/>
    <col min="4613" max="4613" width="13.7109375" customWidth="1"/>
    <col min="4614" max="4614" width="17" customWidth="1"/>
    <col min="4865" max="4865" width="13.28515625" customWidth="1"/>
    <col min="4866" max="4866" width="18" customWidth="1"/>
    <col min="4867" max="4867" width="61.7109375" customWidth="1"/>
    <col min="4868" max="4868" width="11" customWidth="1"/>
    <col min="4869" max="4869" width="13.7109375" customWidth="1"/>
    <col min="4870" max="4870" width="17" customWidth="1"/>
    <col min="5121" max="5121" width="13.28515625" customWidth="1"/>
    <col min="5122" max="5122" width="18" customWidth="1"/>
    <col min="5123" max="5123" width="61.7109375" customWidth="1"/>
    <col min="5124" max="5124" width="11" customWidth="1"/>
    <col min="5125" max="5125" width="13.7109375" customWidth="1"/>
    <col min="5126" max="5126" width="17" customWidth="1"/>
    <col min="5377" max="5377" width="13.28515625" customWidth="1"/>
    <col min="5378" max="5378" width="18" customWidth="1"/>
    <col min="5379" max="5379" width="61.7109375" customWidth="1"/>
    <col min="5380" max="5380" width="11" customWidth="1"/>
    <col min="5381" max="5381" width="13.7109375" customWidth="1"/>
    <col min="5382" max="5382" width="17" customWidth="1"/>
    <col min="5633" max="5633" width="13.28515625" customWidth="1"/>
    <col min="5634" max="5634" width="18" customWidth="1"/>
    <col min="5635" max="5635" width="61.7109375" customWidth="1"/>
    <col min="5636" max="5636" width="11" customWidth="1"/>
    <col min="5637" max="5637" width="13.7109375" customWidth="1"/>
    <col min="5638" max="5638" width="17" customWidth="1"/>
    <col min="5889" max="5889" width="13.28515625" customWidth="1"/>
    <col min="5890" max="5890" width="18" customWidth="1"/>
    <col min="5891" max="5891" width="61.7109375" customWidth="1"/>
    <col min="5892" max="5892" width="11" customWidth="1"/>
    <col min="5893" max="5893" width="13.7109375" customWidth="1"/>
    <col min="5894" max="5894" width="17" customWidth="1"/>
    <col min="6145" max="6145" width="13.28515625" customWidth="1"/>
    <col min="6146" max="6146" width="18" customWidth="1"/>
    <col min="6147" max="6147" width="61.7109375" customWidth="1"/>
    <col min="6148" max="6148" width="11" customWidth="1"/>
    <col min="6149" max="6149" width="13.7109375" customWidth="1"/>
    <col min="6150" max="6150" width="17" customWidth="1"/>
    <col min="6401" max="6401" width="13.28515625" customWidth="1"/>
    <col min="6402" max="6402" width="18" customWidth="1"/>
    <col min="6403" max="6403" width="61.7109375" customWidth="1"/>
    <col min="6404" max="6404" width="11" customWidth="1"/>
    <col min="6405" max="6405" width="13.7109375" customWidth="1"/>
    <col min="6406" max="6406" width="17" customWidth="1"/>
    <col min="6657" max="6657" width="13.28515625" customWidth="1"/>
    <col min="6658" max="6658" width="18" customWidth="1"/>
    <col min="6659" max="6659" width="61.7109375" customWidth="1"/>
    <col min="6660" max="6660" width="11" customWidth="1"/>
    <col min="6661" max="6661" width="13.7109375" customWidth="1"/>
    <col min="6662" max="6662" width="17" customWidth="1"/>
    <col min="6913" max="6913" width="13.28515625" customWidth="1"/>
    <col min="6914" max="6914" width="18" customWidth="1"/>
    <col min="6915" max="6915" width="61.7109375" customWidth="1"/>
    <col min="6916" max="6916" width="11" customWidth="1"/>
    <col min="6917" max="6917" width="13.7109375" customWidth="1"/>
    <col min="6918" max="6918" width="17" customWidth="1"/>
    <col min="7169" max="7169" width="13.28515625" customWidth="1"/>
    <col min="7170" max="7170" width="18" customWidth="1"/>
    <col min="7171" max="7171" width="61.7109375" customWidth="1"/>
    <col min="7172" max="7172" width="11" customWidth="1"/>
    <col min="7173" max="7173" width="13.7109375" customWidth="1"/>
    <col min="7174" max="7174" width="17" customWidth="1"/>
    <col min="7425" max="7425" width="13.28515625" customWidth="1"/>
    <col min="7426" max="7426" width="18" customWidth="1"/>
    <col min="7427" max="7427" width="61.7109375" customWidth="1"/>
    <col min="7428" max="7428" width="11" customWidth="1"/>
    <col min="7429" max="7429" width="13.7109375" customWidth="1"/>
    <col min="7430" max="7430" width="17" customWidth="1"/>
    <col min="7681" max="7681" width="13.28515625" customWidth="1"/>
    <col min="7682" max="7682" width="18" customWidth="1"/>
    <col min="7683" max="7683" width="61.7109375" customWidth="1"/>
    <col min="7684" max="7684" width="11" customWidth="1"/>
    <col min="7685" max="7685" width="13.7109375" customWidth="1"/>
    <col min="7686" max="7686" width="17" customWidth="1"/>
    <col min="7937" max="7937" width="13.28515625" customWidth="1"/>
    <col min="7938" max="7938" width="18" customWidth="1"/>
    <col min="7939" max="7939" width="61.7109375" customWidth="1"/>
    <col min="7940" max="7940" width="11" customWidth="1"/>
    <col min="7941" max="7941" width="13.7109375" customWidth="1"/>
    <col min="7942" max="7942" width="17" customWidth="1"/>
    <col min="8193" max="8193" width="13.28515625" customWidth="1"/>
    <col min="8194" max="8194" width="18" customWidth="1"/>
    <col min="8195" max="8195" width="61.7109375" customWidth="1"/>
    <col min="8196" max="8196" width="11" customWidth="1"/>
    <col min="8197" max="8197" width="13.7109375" customWidth="1"/>
    <col min="8198" max="8198" width="17" customWidth="1"/>
    <col min="8449" max="8449" width="13.28515625" customWidth="1"/>
    <col min="8450" max="8450" width="18" customWidth="1"/>
    <col min="8451" max="8451" width="61.7109375" customWidth="1"/>
    <col min="8452" max="8452" width="11" customWidth="1"/>
    <col min="8453" max="8453" width="13.7109375" customWidth="1"/>
    <col min="8454" max="8454" width="17" customWidth="1"/>
    <col min="8705" max="8705" width="13.28515625" customWidth="1"/>
    <col min="8706" max="8706" width="18" customWidth="1"/>
    <col min="8707" max="8707" width="61.7109375" customWidth="1"/>
    <col min="8708" max="8708" width="11" customWidth="1"/>
    <col min="8709" max="8709" width="13.7109375" customWidth="1"/>
    <col min="8710" max="8710" width="17" customWidth="1"/>
    <col min="8961" max="8961" width="13.28515625" customWidth="1"/>
    <col min="8962" max="8962" width="18" customWidth="1"/>
    <col min="8963" max="8963" width="61.7109375" customWidth="1"/>
    <col min="8964" max="8964" width="11" customWidth="1"/>
    <col min="8965" max="8965" width="13.7109375" customWidth="1"/>
    <col min="8966" max="8966" width="17" customWidth="1"/>
    <col min="9217" max="9217" width="13.28515625" customWidth="1"/>
    <col min="9218" max="9218" width="18" customWidth="1"/>
    <col min="9219" max="9219" width="61.7109375" customWidth="1"/>
    <col min="9220" max="9220" width="11" customWidth="1"/>
    <col min="9221" max="9221" width="13.7109375" customWidth="1"/>
    <col min="9222" max="9222" width="17" customWidth="1"/>
    <col min="9473" max="9473" width="13.28515625" customWidth="1"/>
    <col min="9474" max="9474" width="18" customWidth="1"/>
    <col min="9475" max="9475" width="61.7109375" customWidth="1"/>
    <col min="9476" max="9476" width="11" customWidth="1"/>
    <col min="9477" max="9477" width="13.7109375" customWidth="1"/>
    <col min="9478" max="9478" width="17" customWidth="1"/>
    <col min="9729" max="9729" width="13.28515625" customWidth="1"/>
    <col min="9730" max="9730" width="18" customWidth="1"/>
    <col min="9731" max="9731" width="61.7109375" customWidth="1"/>
    <col min="9732" max="9732" width="11" customWidth="1"/>
    <col min="9733" max="9733" width="13.7109375" customWidth="1"/>
    <col min="9734" max="9734" width="17" customWidth="1"/>
    <col min="9985" max="9985" width="13.28515625" customWidth="1"/>
    <col min="9986" max="9986" width="18" customWidth="1"/>
    <col min="9987" max="9987" width="61.7109375" customWidth="1"/>
    <col min="9988" max="9988" width="11" customWidth="1"/>
    <col min="9989" max="9989" width="13.7109375" customWidth="1"/>
    <col min="9990" max="9990" width="17" customWidth="1"/>
    <col min="10241" max="10241" width="13.28515625" customWidth="1"/>
    <col min="10242" max="10242" width="18" customWidth="1"/>
    <col min="10243" max="10243" width="61.7109375" customWidth="1"/>
    <col min="10244" max="10244" width="11" customWidth="1"/>
    <col min="10245" max="10245" width="13.7109375" customWidth="1"/>
    <col min="10246" max="10246" width="17" customWidth="1"/>
    <col min="10497" max="10497" width="13.28515625" customWidth="1"/>
    <col min="10498" max="10498" width="18" customWidth="1"/>
    <col min="10499" max="10499" width="61.7109375" customWidth="1"/>
    <col min="10500" max="10500" width="11" customWidth="1"/>
    <col min="10501" max="10501" width="13.7109375" customWidth="1"/>
    <col min="10502" max="10502" width="17" customWidth="1"/>
    <col min="10753" max="10753" width="13.28515625" customWidth="1"/>
    <col min="10754" max="10754" width="18" customWidth="1"/>
    <col min="10755" max="10755" width="61.7109375" customWidth="1"/>
    <col min="10756" max="10756" width="11" customWidth="1"/>
    <col min="10757" max="10757" width="13.7109375" customWidth="1"/>
    <col min="10758" max="10758" width="17" customWidth="1"/>
    <col min="11009" max="11009" width="13.28515625" customWidth="1"/>
    <col min="11010" max="11010" width="18" customWidth="1"/>
    <col min="11011" max="11011" width="61.7109375" customWidth="1"/>
    <col min="11012" max="11012" width="11" customWidth="1"/>
    <col min="11013" max="11013" width="13.7109375" customWidth="1"/>
    <col min="11014" max="11014" width="17" customWidth="1"/>
    <col min="11265" max="11265" width="13.28515625" customWidth="1"/>
    <col min="11266" max="11266" width="18" customWidth="1"/>
    <col min="11267" max="11267" width="61.7109375" customWidth="1"/>
    <col min="11268" max="11268" width="11" customWidth="1"/>
    <col min="11269" max="11269" width="13.7109375" customWidth="1"/>
    <col min="11270" max="11270" width="17" customWidth="1"/>
    <col min="11521" max="11521" width="13.28515625" customWidth="1"/>
    <col min="11522" max="11522" width="18" customWidth="1"/>
    <col min="11523" max="11523" width="61.7109375" customWidth="1"/>
    <col min="11524" max="11524" width="11" customWidth="1"/>
    <col min="11525" max="11525" width="13.7109375" customWidth="1"/>
    <col min="11526" max="11526" width="17" customWidth="1"/>
    <col min="11777" max="11777" width="13.28515625" customWidth="1"/>
    <col min="11778" max="11778" width="18" customWidth="1"/>
    <col min="11779" max="11779" width="61.7109375" customWidth="1"/>
    <col min="11780" max="11780" width="11" customWidth="1"/>
    <col min="11781" max="11781" width="13.7109375" customWidth="1"/>
    <col min="11782" max="11782" width="17" customWidth="1"/>
    <col min="12033" max="12033" width="13.28515625" customWidth="1"/>
    <col min="12034" max="12034" width="18" customWidth="1"/>
    <col min="12035" max="12035" width="61.7109375" customWidth="1"/>
    <col min="12036" max="12036" width="11" customWidth="1"/>
    <col min="12037" max="12037" width="13.7109375" customWidth="1"/>
    <col min="12038" max="12038" width="17" customWidth="1"/>
    <col min="12289" max="12289" width="13.28515625" customWidth="1"/>
    <col min="12290" max="12290" width="18" customWidth="1"/>
    <col min="12291" max="12291" width="61.7109375" customWidth="1"/>
    <col min="12292" max="12292" width="11" customWidth="1"/>
    <col min="12293" max="12293" width="13.7109375" customWidth="1"/>
    <col min="12294" max="12294" width="17" customWidth="1"/>
    <col min="12545" max="12545" width="13.28515625" customWidth="1"/>
    <col min="12546" max="12546" width="18" customWidth="1"/>
    <col min="12547" max="12547" width="61.7109375" customWidth="1"/>
    <col min="12548" max="12548" width="11" customWidth="1"/>
    <col min="12549" max="12549" width="13.7109375" customWidth="1"/>
    <col min="12550" max="12550" width="17" customWidth="1"/>
    <col min="12801" max="12801" width="13.28515625" customWidth="1"/>
    <col min="12802" max="12802" width="18" customWidth="1"/>
    <col min="12803" max="12803" width="61.7109375" customWidth="1"/>
    <col min="12804" max="12804" width="11" customWidth="1"/>
    <col min="12805" max="12805" width="13.7109375" customWidth="1"/>
    <col min="12806" max="12806" width="17" customWidth="1"/>
    <col min="13057" max="13057" width="13.28515625" customWidth="1"/>
    <col min="13058" max="13058" width="18" customWidth="1"/>
    <col min="13059" max="13059" width="61.7109375" customWidth="1"/>
    <col min="13060" max="13060" width="11" customWidth="1"/>
    <col min="13061" max="13061" width="13.7109375" customWidth="1"/>
    <col min="13062" max="13062" width="17" customWidth="1"/>
    <col min="13313" max="13313" width="13.28515625" customWidth="1"/>
    <col min="13314" max="13314" width="18" customWidth="1"/>
    <col min="13315" max="13315" width="61.7109375" customWidth="1"/>
    <col min="13316" max="13316" width="11" customWidth="1"/>
    <col min="13317" max="13317" width="13.7109375" customWidth="1"/>
    <col min="13318" max="13318" width="17" customWidth="1"/>
    <col min="13569" max="13569" width="13.28515625" customWidth="1"/>
    <col min="13570" max="13570" width="18" customWidth="1"/>
    <col min="13571" max="13571" width="61.7109375" customWidth="1"/>
    <col min="13572" max="13572" width="11" customWidth="1"/>
    <col min="13573" max="13573" width="13.7109375" customWidth="1"/>
    <col min="13574" max="13574" width="17" customWidth="1"/>
    <col min="13825" max="13825" width="13.28515625" customWidth="1"/>
    <col min="13826" max="13826" width="18" customWidth="1"/>
    <col min="13827" max="13827" width="61.7109375" customWidth="1"/>
    <col min="13828" max="13828" width="11" customWidth="1"/>
    <col min="13829" max="13829" width="13.7109375" customWidth="1"/>
    <col min="13830" max="13830" width="17" customWidth="1"/>
    <col min="14081" max="14081" width="13.28515625" customWidth="1"/>
    <col min="14082" max="14082" width="18" customWidth="1"/>
    <col min="14083" max="14083" width="61.7109375" customWidth="1"/>
    <col min="14084" max="14084" width="11" customWidth="1"/>
    <col min="14085" max="14085" width="13.7109375" customWidth="1"/>
    <col min="14086" max="14086" width="17" customWidth="1"/>
    <col min="14337" max="14337" width="13.28515625" customWidth="1"/>
    <col min="14338" max="14338" width="18" customWidth="1"/>
    <col min="14339" max="14339" width="61.7109375" customWidth="1"/>
    <col min="14340" max="14340" width="11" customWidth="1"/>
    <col min="14341" max="14341" width="13.7109375" customWidth="1"/>
    <col min="14342" max="14342" width="17" customWidth="1"/>
    <col min="14593" max="14593" width="13.28515625" customWidth="1"/>
    <col min="14594" max="14594" width="18" customWidth="1"/>
    <col min="14595" max="14595" width="61.7109375" customWidth="1"/>
    <col min="14596" max="14596" width="11" customWidth="1"/>
    <col min="14597" max="14597" width="13.7109375" customWidth="1"/>
    <col min="14598" max="14598" width="17" customWidth="1"/>
    <col min="14849" max="14849" width="13.28515625" customWidth="1"/>
    <col min="14850" max="14850" width="18" customWidth="1"/>
    <col min="14851" max="14851" width="61.7109375" customWidth="1"/>
    <col min="14852" max="14852" width="11" customWidth="1"/>
    <col min="14853" max="14853" width="13.7109375" customWidth="1"/>
    <col min="14854" max="14854" width="17" customWidth="1"/>
    <col min="15105" max="15105" width="13.28515625" customWidth="1"/>
    <col min="15106" max="15106" width="18" customWidth="1"/>
    <col min="15107" max="15107" width="61.7109375" customWidth="1"/>
    <col min="15108" max="15108" width="11" customWidth="1"/>
    <col min="15109" max="15109" width="13.7109375" customWidth="1"/>
    <col min="15110" max="15110" width="17" customWidth="1"/>
    <col min="15361" max="15361" width="13.28515625" customWidth="1"/>
    <col min="15362" max="15362" width="18" customWidth="1"/>
    <col min="15363" max="15363" width="61.7109375" customWidth="1"/>
    <col min="15364" max="15364" width="11" customWidth="1"/>
    <col min="15365" max="15365" width="13.7109375" customWidth="1"/>
    <col min="15366" max="15366" width="17" customWidth="1"/>
    <col min="15617" max="15617" width="13.28515625" customWidth="1"/>
    <col min="15618" max="15618" width="18" customWidth="1"/>
    <col min="15619" max="15619" width="61.7109375" customWidth="1"/>
    <col min="15620" max="15620" width="11" customWidth="1"/>
    <col min="15621" max="15621" width="13.7109375" customWidth="1"/>
    <col min="15622" max="15622" width="17" customWidth="1"/>
    <col min="15873" max="15873" width="13.28515625" customWidth="1"/>
    <col min="15874" max="15874" width="18" customWidth="1"/>
    <col min="15875" max="15875" width="61.7109375" customWidth="1"/>
    <col min="15876" max="15876" width="11" customWidth="1"/>
    <col min="15877" max="15877" width="13.7109375" customWidth="1"/>
    <col min="15878" max="15878" width="17" customWidth="1"/>
    <col min="16129" max="16129" width="13.28515625" customWidth="1"/>
    <col min="16130" max="16130" width="18" customWidth="1"/>
    <col min="16131" max="16131" width="61.7109375" customWidth="1"/>
    <col min="16132" max="16132" width="11" customWidth="1"/>
    <col min="16133" max="16133" width="13.7109375" customWidth="1"/>
    <col min="16134" max="16134" width="17" customWidth="1"/>
  </cols>
  <sheetData>
    <row r="2" spans="1:32">
      <c r="A2" s="238"/>
      <c r="B2" s="812" t="s">
        <v>0</v>
      </c>
      <c r="C2" s="812"/>
      <c r="D2" s="812"/>
      <c r="E2" s="812"/>
      <c r="F2" s="812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</row>
    <row r="3" spans="1:32">
      <c r="A3" s="239"/>
      <c r="B3" s="813" t="s">
        <v>1</v>
      </c>
      <c r="C3" s="813"/>
      <c r="D3" s="813"/>
      <c r="E3" s="813"/>
      <c r="F3" s="813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</row>
    <row r="4" spans="1:32" ht="15.75" thickBot="1">
      <c r="A4" s="240"/>
      <c r="B4" s="73"/>
      <c r="C4" s="73"/>
      <c r="D4" s="73"/>
      <c r="E4" s="73"/>
      <c r="F4" s="73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</row>
    <row r="5" spans="1:32" ht="18">
      <c r="A5" s="241"/>
      <c r="B5" s="814" t="str">
        <f>INFO!B6</f>
        <v>Prefeitura Municipal de Espirito Santo do Pinhal</v>
      </c>
      <c r="C5" s="815"/>
      <c r="D5" s="815"/>
      <c r="E5" s="815"/>
      <c r="F5" s="815"/>
      <c r="G5" s="99"/>
      <c r="H5" s="86"/>
      <c r="I5" s="86"/>
      <c r="J5" s="86"/>
      <c r="K5" s="86"/>
      <c r="L5" s="86"/>
      <c r="M5" s="86"/>
      <c r="N5" s="86"/>
      <c r="O5" s="86"/>
      <c r="P5" s="86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</row>
    <row r="6" spans="1:32" ht="16.5" thickBot="1">
      <c r="A6" s="242"/>
      <c r="B6" s="734" t="s">
        <v>146</v>
      </c>
      <c r="C6" s="734"/>
      <c r="D6" s="734"/>
      <c r="E6" s="734"/>
      <c r="F6" s="734"/>
      <c r="G6" s="99"/>
      <c r="H6" s="86"/>
      <c r="I6" s="86"/>
      <c r="J6" s="86"/>
      <c r="K6" s="86"/>
      <c r="L6" s="86"/>
      <c r="M6" s="86"/>
      <c r="N6" s="86"/>
      <c r="O6" s="86"/>
      <c r="P6" s="86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</row>
    <row r="7" spans="1:32" ht="16.5" thickBot="1">
      <c r="A7" s="69"/>
      <c r="B7" s="243"/>
      <c r="C7" s="243"/>
      <c r="D7" s="243"/>
      <c r="E7" s="243"/>
      <c r="F7" s="243"/>
      <c r="G7" s="99"/>
      <c r="H7" s="86"/>
      <c r="I7" s="86"/>
      <c r="J7" s="86"/>
      <c r="K7" s="86"/>
      <c r="L7" s="86"/>
      <c r="M7" s="86"/>
      <c r="N7" s="86"/>
      <c r="O7" s="86"/>
      <c r="P7" s="86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</row>
    <row r="8" spans="1:32" ht="15.75" thickTop="1">
      <c r="A8" s="74" t="s">
        <v>138</v>
      </c>
      <c r="B8" s="816" t="str">
        <f>INFO!B20</f>
        <v>Revitalização da Pista de Skate</v>
      </c>
      <c r="C8" s="816"/>
      <c r="D8" s="244"/>
      <c r="E8" s="218"/>
      <c r="F8" s="245"/>
      <c r="G8" s="219"/>
      <c r="H8" s="86"/>
      <c r="I8" s="86"/>
      <c r="J8" s="86"/>
      <c r="K8" s="86"/>
      <c r="L8" s="86"/>
      <c r="M8" s="86"/>
      <c r="N8" s="86"/>
      <c r="O8" s="86"/>
      <c r="P8" s="86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</row>
    <row r="9" spans="1:32">
      <c r="A9" s="77" t="s">
        <v>89</v>
      </c>
      <c r="B9" s="78" t="str">
        <f>INFO!B21</f>
        <v>Rua Jabobe Worms, Centro - Espirito Santo do Pinhal/SP</v>
      </c>
      <c r="C9" s="78"/>
      <c r="D9" s="246"/>
      <c r="E9" s="247"/>
      <c r="F9" s="248"/>
      <c r="G9" s="219"/>
      <c r="H9" s="86"/>
      <c r="I9" s="86"/>
      <c r="J9" s="86"/>
      <c r="K9" s="86"/>
      <c r="L9" s="86"/>
      <c r="M9" s="86"/>
      <c r="N9" s="86"/>
      <c r="O9" s="86"/>
      <c r="P9" s="86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</row>
    <row r="10" spans="1:32" ht="15.75" thickBot="1">
      <c r="A10" s="80" t="s">
        <v>90</v>
      </c>
      <c r="B10" s="249" t="str">
        <f>INFO!B7</f>
        <v>Espririto Santo do Pinhal/SP</v>
      </c>
      <c r="C10" s="249"/>
      <c r="D10" s="275"/>
      <c r="E10" s="276"/>
      <c r="F10" s="277"/>
      <c r="G10" s="99"/>
      <c r="H10" s="86"/>
      <c r="I10" s="86"/>
      <c r="J10" s="86"/>
      <c r="K10" s="86"/>
      <c r="L10" s="86"/>
      <c r="M10" s="86"/>
      <c r="N10" s="86"/>
      <c r="O10" s="86"/>
      <c r="P10" s="86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</row>
    <row r="11" spans="1:32" ht="15.75" thickTop="1">
      <c r="A11" s="69"/>
      <c r="B11" s="84"/>
      <c r="C11" s="82"/>
      <c r="D11" s="272"/>
      <c r="E11" s="273"/>
      <c r="F11" s="274"/>
      <c r="G11" s="99"/>
      <c r="H11" s="86"/>
      <c r="I11" s="86"/>
      <c r="J11" s="86"/>
      <c r="K11" s="86"/>
      <c r="L11" s="86"/>
      <c r="M11" s="86"/>
      <c r="N11" s="86"/>
      <c r="O11" s="86"/>
      <c r="P11" s="86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</row>
    <row r="12" spans="1:32">
      <c r="A12" s="250"/>
      <c r="B12" s="251"/>
      <c r="C12" s="252" t="s">
        <v>148</v>
      </c>
      <c r="D12" s="253" t="s">
        <v>99</v>
      </c>
      <c r="E12" s="253" t="s">
        <v>149</v>
      </c>
      <c r="F12" s="253" t="s">
        <v>94</v>
      </c>
    </row>
    <row r="13" spans="1:32" s="69" customFormat="1">
      <c r="A13" s="804" t="s">
        <v>150</v>
      </c>
      <c r="B13" s="805"/>
      <c r="C13" s="279"/>
      <c r="D13" s="280"/>
      <c r="E13" s="281"/>
      <c r="F13" s="600">
        <f>MEDIAN(F15:F16)</f>
        <v>173347.5</v>
      </c>
    </row>
    <row r="14" spans="1:32">
      <c r="A14" s="809" t="s">
        <v>255</v>
      </c>
      <c r="B14" s="254" t="s">
        <v>151</v>
      </c>
      <c r="C14" s="254" t="s">
        <v>152</v>
      </c>
      <c r="D14" s="255" t="s">
        <v>153</v>
      </c>
      <c r="E14" s="255" t="s">
        <v>154</v>
      </c>
      <c r="F14" s="255" t="s">
        <v>155</v>
      </c>
    </row>
    <row r="15" spans="1:32" s="259" customFormat="1" ht="22.5">
      <c r="A15" s="810"/>
      <c r="B15" s="596" t="s">
        <v>262</v>
      </c>
      <c r="C15" s="256" t="s">
        <v>261</v>
      </c>
      <c r="D15" s="256" t="s">
        <v>263</v>
      </c>
      <c r="E15" s="257" t="s">
        <v>264</v>
      </c>
      <c r="F15" s="601">
        <v>146695</v>
      </c>
    </row>
    <row r="16" spans="1:32" s="259" customFormat="1">
      <c r="A16" s="810"/>
      <c r="B16" s="597" t="s">
        <v>268</v>
      </c>
      <c r="C16" s="256" t="s">
        <v>265</v>
      </c>
      <c r="D16" s="256" t="s">
        <v>266</v>
      </c>
      <c r="E16" s="257" t="s">
        <v>267</v>
      </c>
      <c r="F16" s="601">
        <v>200000</v>
      </c>
    </row>
    <row r="17" spans="1:6" s="69" customFormat="1">
      <c r="A17" s="804" t="s">
        <v>250</v>
      </c>
      <c r="B17" s="805"/>
      <c r="C17" s="279"/>
      <c r="D17" s="280"/>
      <c r="E17" s="281"/>
      <c r="F17" s="600">
        <f>MEDIAN(F19:F21)</f>
        <v>22895</v>
      </c>
    </row>
    <row r="18" spans="1:6">
      <c r="A18" s="809" t="s">
        <v>256</v>
      </c>
      <c r="B18" s="254" t="s">
        <v>151</v>
      </c>
      <c r="C18" s="254" t="s">
        <v>152</v>
      </c>
      <c r="D18" s="255" t="s">
        <v>153</v>
      </c>
      <c r="E18" s="255" t="s">
        <v>154</v>
      </c>
      <c r="F18" s="255" t="s">
        <v>155</v>
      </c>
    </row>
    <row r="19" spans="1:6" ht="22.5">
      <c r="A19" s="810"/>
      <c r="B19" s="596" t="s">
        <v>262</v>
      </c>
      <c r="C19" s="256" t="s">
        <v>261</v>
      </c>
      <c r="D19" s="256" t="s">
        <v>263</v>
      </c>
      <c r="E19" s="257" t="s">
        <v>264</v>
      </c>
      <c r="F19" s="601">
        <v>22895</v>
      </c>
    </row>
    <row r="20" spans="1:6">
      <c r="A20" s="810"/>
      <c r="B20" s="597" t="s">
        <v>268</v>
      </c>
      <c r="C20" s="256" t="s">
        <v>265</v>
      </c>
      <c r="D20" s="256" t="s">
        <v>266</v>
      </c>
      <c r="E20" s="257" t="s">
        <v>267</v>
      </c>
      <c r="F20" s="601">
        <v>25000</v>
      </c>
    </row>
    <row r="21" spans="1:6">
      <c r="A21" s="811"/>
      <c r="B21" s="599" t="s">
        <v>272</v>
      </c>
      <c r="C21" s="256" t="s">
        <v>270</v>
      </c>
      <c r="D21" s="598" t="s">
        <v>271</v>
      </c>
      <c r="E21" s="257" t="s">
        <v>269</v>
      </c>
      <c r="F21" s="601">
        <v>15978</v>
      </c>
    </row>
    <row r="22" spans="1:6">
      <c r="A22" s="804" t="s">
        <v>251</v>
      </c>
      <c r="B22" s="805"/>
      <c r="C22" s="279"/>
      <c r="D22" s="280"/>
      <c r="E22" s="281"/>
      <c r="F22" s="600">
        <f>MEDIAN(F24:F26)</f>
        <v>30000</v>
      </c>
    </row>
    <row r="23" spans="1:6">
      <c r="A23" s="806" t="s">
        <v>257</v>
      </c>
      <c r="B23" s="254" t="s">
        <v>151</v>
      </c>
      <c r="C23" s="254" t="s">
        <v>152</v>
      </c>
      <c r="D23" s="255" t="s">
        <v>153</v>
      </c>
      <c r="E23" s="255" t="s">
        <v>154</v>
      </c>
      <c r="F23" s="255" t="s">
        <v>155</v>
      </c>
    </row>
    <row r="24" spans="1:6" ht="22.5">
      <c r="A24" s="807"/>
      <c r="B24" s="596" t="s">
        <v>262</v>
      </c>
      <c r="C24" s="256" t="s">
        <v>261</v>
      </c>
      <c r="D24" s="256" t="s">
        <v>263</v>
      </c>
      <c r="E24" s="257" t="s">
        <v>264</v>
      </c>
      <c r="F24" s="601">
        <v>36395</v>
      </c>
    </row>
    <row r="25" spans="1:6">
      <c r="A25" s="807"/>
      <c r="B25" s="597" t="s">
        <v>268</v>
      </c>
      <c r="C25" s="256" t="s">
        <v>265</v>
      </c>
      <c r="D25" s="256" t="s">
        <v>266</v>
      </c>
      <c r="E25" s="257" t="s">
        <v>267</v>
      </c>
      <c r="F25" s="601">
        <v>30000</v>
      </c>
    </row>
    <row r="26" spans="1:6">
      <c r="A26" s="808"/>
      <c r="B26" s="599" t="s">
        <v>272</v>
      </c>
      <c r="C26" s="256" t="s">
        <v>270</v>
      </c>
      <c r="D26" s="598" t="s">
        <v>271</v>
      </c>
      <c r="E26" s="257" t="s">
        <v>269</v>
      </c>
      <c r="F26" s="601">
        <v>18248</v>
      </c>
    </row>
    <row r="27" spans="1:6">
      <c r="A27" s="804" t="s">
        <v>252</v>
      </c>
      <c r="B27" s="805"/>
      <c r="C27" s="279"/>
      <c r="D27" s="280"/>
      <c r="E27" s="281"/>
      <c r="F27" s="600">
        <f>MEDIAN(F29:F31)</f>
        <v>40000</v>
      </c>
    </row>
    <row r="28" spans="1:6">
      <c r="A28" s="806" t="s">
        <v>258</v>
      </c>
      <c r="B28" s="254" t="s">
        <v>151</v>
      </c>
      <c r="C28" s="254" t="s">
        <v>152</v>
      </c>
      <c r="D28" s="255" t="s">
        <v>153</v>
      </c>
      <c r="E28" s="255" t="s">
        <v>154</v>
      </c>
      <c r="F28" s="255" t="s">
        <v>155</v>
      </c>
    </row>
    <row r="29" spans="1:6" ht="22.5">
      <c r="A29" s="807"/>
      <c r="B29" s="596" t="s">
        <v>262</v>
      </c>
      <c r="C29" s="256" t="s">
        <v>261</v>
      </c>
      <c r="D29" s="256" t="s">
        <v>263</v>
      </c>
      <c r="E29" s="257" t="s">
        <v>264</v>
      </c>
      <c r="F29" s="601">
        <v>46595</v>
      </c>
    </row>
    <row r="30" spans="1:6">
      <c r="A30" s="807"/>
      <c r="B30" s="597" t="s">
        <v>268</v>
      </c>
      <c r="C30" s="256" t="s">
        <v>265</v>
      </c>
      <c r="D30" s="256" t="s">
        <v>266</v>
      </c>
      <c r="E30" s="257" t="s">
        <v>267</v>
      </c>
      <c r="F30" s="601">
        <v>40000</v>
      </c>
    </row>
    <row r="31" spans="1:6">
      <c r="A31" s="808"/>
      <c r="B31" s="599" t="s">
        <v>272</v>
      </c>
      <c r="C31" s="256" t="s">
        <v>270</v>
      </c>
      <c r="D31" s="598" t="s">
        <v>271</v>
      </c>
      <c r="E31" s="257" t="s">
        <v>269</v>
      </c>
      <c r="F31" s="601">
        <v>26752</v>
      </c>
    </row>
    <row r="32" spans="1:6">
      <c r="A32" s="804" t="s">
        <v>253</v>
      </c>
      <c r="B32" s="805"/>
      <c r="C32" s="279"/>
      <c r="D32" s="280"/>
      <c r="E32" s="281"/>
      <c r="F32" s="600">
        <f>MEDIAN(F34:F36)</f>
        <v>25000</v>
      </c>
    </row>
    <row r="33" spans="1:6">
      <c r="A33" s="806" t="s">
        <v>260</v>
      </c>
      <c r="B33" s="254" t="s">
        <v>151</v>
      </c>
      <c r="C33" s="254" t="s">
        <v>152</v>
      </c>
      <c r="D33" s="255" t="s">
        <v>153</v>
      </c>
      <c r="E33" s="255" t="s">
        <v>154</v>
      </c>
      <c r="F33" s="255" t="s">
        <v>155</v>
      </c>
    </row>
    <row r="34" spans="1:6" ht="22.5">
      <c r="A34" s="807"/>
      <c r="B34" s="596" t="s">
        <v>262</v>
      </c>
      <c r="C34" s="256" t="s">
        <v>261</v>
      </c>
      <c r="D34" s="256" t="s">
        <v>263</v>
      </c>
      <c r="E34" s="257" t="s">
        <v>264</v>
      </c>
      <c r="F34" s="601">
        <v>42495</v>
      </c>
    </row>
    <row r="35" spans="1:6">
      <c r="A35" s="807"/>
      <c r="B35" s="597" t="s">
        <v>268</v>
      </c>
      <c r="C35" s="256" t="s">
        <v>265</v>
      </c>
      <c r="D35" s="256" t="s">
        <v>266</v>
      </c>
      <c r="E35" s="257" t="s">
        <v>267</v>
      </c>
      <c r="F35" s="601">
        <v>25000</v>
      </c>
    </row>
    <row r="36" spans="1:6">
      <c r="A36" s="808"/>
      <c r="B36" s="599" t="s">
        <v>272</v>
      </c>
      <c r="C36" s="256" t="s">
        <v>270</v>
      </c>
      <c r="D36" s="598" t="s">
        <v>271</v>
      </c>
      <c r="E36" s="257" t="s">
        <v>269</v>
      </c>
      <c r="F36" s="601">
        <v>22678</v>
      </c>
    </row>
    <row r="37" spans="1:6">
      <c r="A37" s="804" t="s">
        <v>254</v>
      </c>
      <c r="B37" s="805"/>
      <c r="C37" s="279"/>
      <c r="D37" s="280"/>
      <c r="E37" s="281"/>
      <c r="F37" s="600">
        <f>MEDIAN(F39:F41)</f>
        <v>18000</v>
      </c>
    </row>
    <row r="38" spans="1:6">
      <c r="A38" s="806" t="s">
        <v>259</v>
      </c>
      <c r="B38" s="254" t="s">
        <v>151</v>
      </c>
      <c r="C38" s="254" t="s">
        <v>152</v>
      </c>
      <c r="D38" s="255" t="s">
        <v>153</v>
      </c>
      <c r="E38" s="255" t="s">
        <v>154</v>
      </c>
      <c r="F38" s="255" t="s">
        <v>155</v>
      </c>
    </row>
    <row r="39" spans="1:6" ht="22.5">
      <c r="A39" s="807"/>
      <c r="B39" s="596" t="s">
        <v>262</v>
      </c>
      <c r="C39" s="256" t="s">
        <v>261</v>
      </c>
      <c r="D39" s="256" t="s">
        <v>263</v>
      </c>
      <c r="E39" s="257" t="s">
        <v>264</v>
      </c>
      <c r="F39" s="601">
        <v>23195</v>
      </c>
    </row>
    <row r="40" spans="1:6">
      <c r="A40" s="807"/>
      <c r="B40" s="597" t="s">
        <v>268</v>
      </c>
      <c r="C40" s="256" t="s">
        <v>265</v>
      </c>
      <c r="D40" s="256" t="s">
        <v>266</v>
      </c>
      <c r="E40" s="257" t="s">
        <v>267</v>
      </c>
      <c r="F40" s="601">
        <v>18000</v>
      </c>
    </row>
    <row r="41" spans="1:6">
      <c r="A41" s="808"/>
      <c r="B41" s="599" t="s">
        <v>272</v>
      </c>
      <c r="C41" s="256" t="s">
        <v>270</v>
      </c>
      <c r="D41" s="598" t="s">
        <v>271</v>
      </c>
      <c r="E41" s="257" t="s">
        <v>269</v>
      </c>
      <c r="F41" s="601">
        <v>11365</v>
      </c>
    </row>
    <row r="42" spans="1:6">
      <c r="A42" s="817" t="s">
        <v>156</v>
      </c>
      <c r="B42" s="818"/>
      <c r="C42" s="818"/>
      <c r="D42" s="818"/>
      <c r="E42" s="818"/>
      <c r="F42" s="818"/>
    </row>
    <row r="43" spans="1:6">
      <c r="A43" s="260"/>
      <c r="B43" s="260"/>
      <c r="C43" s="261"/>
      <c r="D43" s="262"/>
      <c r="E43" s="263"/>
      <c r="F43" s="264"/>
    </row>
    <row r="44" spans="1:6">
      <c r="A44" s="265"/>
      <c r="B44" s="265"/>
      <c r="C44" s="266"/>
      <c r="D44" s="267"/>
      <c r="E44" s="268"/>
      <c r="F44" s="269"/>
    </row>
    <row r="45" spans="1:6">
      <c r="A45" s="278" t="str">
        <f>INFO!B7</f>
        <v>Espririto Santo do Pinhal/SP</v>
      </c>
      <c r="B45" s="819">
        <f ca="1">INFO!B31</f>
        <v>44011</v>
      </c>
      <c r="C45" s="819"/>
    </row>
    <row r="47" spans="1:6">
      <c r="D47" s="231" t="str">
        <f>INFO!A27</f>
        <v>Responsável técnico pelo Orçamento</v>
      </c>
      <c r="E47" s="232"/>
      <c r="F47" s="232"/>
    </row>
    <row r="48" spans="1:6">
      <c r="D48" s="88" t="str">
        <f>INFO!A28</f>
        <v>Arquiteto(a):</v>
      </c>
      <c r="E48" s="271" t="str">
        <f>INFO!B28</f>
        <v>Elton Maeda</v>
      </c>
    </row>
    <row r="49" spans="4:5">
      <c r="D49" s="88" t="str">
        <f>INFO!A29</f>
        <v>CAU:</v>
      </c>
      <c r="E49" s="271" t="str">
        <f>INFO!B29</f>
        <v>A72570-6</v>
      </c>
    </row>
    <row r="50" spans="4:5">
      <c r="D50" s="88" t="str">
        <f>INFO!A30</f>
        <v>ART/RRT:</v>
      </c>
      <c r="E50" s="271">
        <f>INFO!B30</f>
        <v>0</v>
      </c>
    </row>
  </sheetData>
  <mergeCells count="19">
    <mergeCell ref="A38:A41"/>
    <mergeCell ref="A33:A36"/>
    <mergeCell ref="A28:A31"/>
    <mergeCell ref="A42:F42"/>
    <mergeCell ref="B45:C45"/>
    <mergeCell ref="A37:B37"/>
    <mergeCell ref="B2:F2"/>
    <mergeCell ref="B3:F3"/>
    <mergeCell ref="B5:F5"/>
    <mergeCell ref="B6:F6"/>
    <mergeCell ref="B8:C8"/>
    <mergeCell ref="A13:B13"/>
    <mergeCell ref="A17:B17"/>
    <mergeCell ref="A22:B22"/>
    <mergeCell ref="A27:B27"/>
    <mergeCell ref="A32:B32"/>
    <mergeCell ref="A23:A26"/>
    <mergeCell ref="A18:A21"/>
    <mergeCell ref="A14:A16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G31"/>
  <sheetViews>
    <sheetView view="pageBreakPreview" zoomScaleSheetLayoutView="100" workbookViewId="0">
      <selection activeCell="C41" sqref="C41"/>
    </sheetView>
  </sheetViews>
  <sheetFormatPr defaultRowHeight="15"/>
  <cols>
    <col min="1" max="1" width="13.28515625" customWidth="1"/>
    <col min="2" max="2" width="18" customWidth="1"/>
    <col min="3" max="3" width="61.7109375" customWidth="1"/>
    <col min="4" max="4" width="9.85546875" style="70" customWidth="1"/>
    <col min="5" max="5" width="13.7109375" customWidth="1"/>
    <col min="6" max="6" width="17" customWidth="1"/>
    <col min="7" max="7" width="19.42578125" customWidth="1"/>
    <col min="257" max="257" width="13.28515625" customWidth="1"/>
    <col min="258" max="258" width="18" customWidth="1"/>
    <col min="259" max="259" width="61.7109375" customWidth="1"/>
    <col min="260" max="260" width="9.85546875" customWidth="1"/>
    <col min="261" max="261" width="13.7109375" customWidth="1"/>
    <col min="262" max="262" width="17" customWidth="1"/>
    <col min="263" max="263" width="19.42578125" customWidth="1"/>
    <col min="513" max="513" width="13.28515625" customWidth="1"/>
    <col min="514" max="514" width="18" customWidth="1"/>
    <col min="515" max="515" width="61.7109375" customWidth="1"/>
    <col min="516" max="516" width="9.85546875" customWidth="1"/>
    <col min="517" max="517" width="13.7109375" customWidth="1"/>
    <col min="518" max="518" width="17" customWidth="1"/>
    <col min="519" max="519" width="19.42578125" customWidth="1"/>
    <col min="769" max="769" width="13.28515625" customWidth="1"/>
    <col min="770" max="770" width="18" customWidth="1"/>
    <col min="771" max="771" width="61.7109375" customWidth="1"/>
    <col min="772" max="772" width="9.85546875" customWidth="1"/>
    <col min="773" max="773" width="13.7109375" customWidth="1"/>
    <col min="774" max="774" width="17" customWidth="1"/>
    <col min="775" max="775" width="19.42578125" customWidth="1"/>
    <col min="1025" max="1025" width="13.28515625" customWidth="1"/>
    <col min="1026" max="1026" width="18" customWidth="1"/>
    <col min="1027" max="1027" width="61.7109375" customWidth="1"/>
    <col min="1028" max="1028" width="9.85546875" customWidth="1"/>
    <col min="1029" max="1029" width="13.7109375" customWidth="1"/>
    <col min="1030" max="1030" width="17" customWidth="1"/>
    <col min="1031" max="1031" width="19.42578125" customWidth="1"/>
    <col min="1281" max="1281" width="13.28515625" customWidth="1"/>
    <col min="1282" max="1282" width="18" customWidth="1"/>
    <col min="1283" max="1283" width="61.7109375" customWidth="1"/>
    <col min="1284" max="1284" width="9.85546875" customWidth="1"/>
    <col min="1285" max="1285" width="13.7109375" customWidth="1"/>
    <col min="1286" max="1286" width="17" customWidth="1"/>
    <col min="1287" max="1287" width="19.42578125" customWidth="1"/>
    <col min="1537" max="1537" width="13.28515625" customWidth="1"/>
    <col min="1538" max="1538" width="18" customWidth="1"/>
    <col min="1539" max="1539" width="61.7109375" customWidth="1"/>
    <col min="1540" max="1540" width="9.85546875" customWidth="1"/>
    <col min="1541" max="1541" width="13.7109375" customWidth="1"/>
    <col min="1542" max="1542" width="17" customWidth="1"/>
    <col min="1543" max="1543" width="19.42578125" customWidth="1"/>
    <col min="1793" max="1793" width="13.28515625" customWidth="1"/>
    <col min="1794" max="1794" width="18" customWidth="1"/>
    <col min="1795" max="1795" width="61.7109375" customWidth="1"/>
    <col min="1796" max="1796" width="9.85546875" customWidth="1"/>
    <col min="1797" max="1797" width="13.7109375" customWidth="1"/>
    <col min="1798" max="1798" width="17" customWidth="1"/>
    <col min="1799" max="1799" width="19.42578125" customWidth="1"/>
    <col min="2049" max="2049" width="13.28515625" customWidth="1"/>
    <col min="2050" max="2050" width="18" customWidth="1"/>
    <col min="2051" max="2051" width="61.7109375" customWidth="1"/>
    <col min="2052" max="2052" width="9.85546875" customWidth="1"/>
    <col min="2053" max="2053" width="13.7109375" customWidth="1"/>
    <col min="2054" max="2054" width="17" customWidth="1"/>
    <col min="2055" max="2055" width="19.42578125" customWidth="1"/>
    <col min="2305" max="2305" width="13.28515625" customWidth="1"/>
    <col min="2306" max="2306" width="18" customWidth="1"/>
    <col min="2307" max="2307" width="61.7109375" customWidth="1"/>
    <col min="2308" max="2308" width="9.85546875" customWidth="1"/>
    <col min="2309" max="2309" width="13.7109375" customWidth="1"/>
    <col min="2310" max="2310" width="17" customWidth="1"/>
    <col min="2311" max="2311" width="19.42578125" customWidth="1"/>
    <col min="2561" max="2561" width="13.28515625" customWidth="1"/>
    <col min="2562" max="2562" width="18" customWidth="1"/>
    <col min="2563" max="2563" width="61.7109375" customWidth="1"/>
    <col min="2564" max="2564" width="9.85546875" customWidth="1"/>
    <col min="2565" max="2565" width="13.7109375" customWidth="1"/>
    <col min="2566" max="2566" width="17" customWidth="1"/>
    <col min="2567" max="2567" width="19.42578125" customWidth="1"/>
    <col min="2817" max="2817" width="13.28515625" customWidth="1"/>
    <col min="2818" max="2818" width="18" customWidth="1"/>
    <col min="2819" max="2819" width="61.7109375" customWidth="1"/>
    <col min="2820" max="2820" width="9.85546875" customWidth="1"/>
    <col min="2821" max="2821" width="13.7109375" customWidth="1"/>
    <col min="2822" max="2822" width="17" customWidth="1"/>
    <col min="2823" max="2823" width="19.42578125" customWidth="1"/>
    <col min="3073" max="3073" width="13.28515625" customWidth="1"/>
    <col min="3074" max="3074" width="18" customWidth="1"/>
    <col min="3075" max="3075" width="61.7109375" customWidth="1"/>
    <col min="3076" max="3076" width="9.85546875" customWidth="1"/>
    <col min="3077" max="3077" width="13.7109375" customWidth="1"/>
    <col min="3078" max="3078" width="17" customWidth="1"/>
    <col min="3079" max="3079" width="19.42578125" customWidth="1"/>
    <col min="3329" max="3329" width="13.28515625" customWidth="1"/>
    <col min="3330" max="3330" width="18" customWidth="1"/>
    <col min="3331" max="3331" width="61.7109375" customWidth="1"/>
    <col min="3332" max="3332" width="9.85546875" customWidth="1"/>
    <col min="3333" max="3333" width="13.7109375" customWidth="1"/>
    <col min="3334" max="3334" width="17" customWidth="1"/>
    <col min="3335" max="3335" width="19.42578125" customWidth="1"/>
    <col min="3585" max="3585" width="13.28515625" customWidth="1"/>
    <col min="3586" max="3586" width="18" customWidth="1"/>
    <col min="3587" max="3587" width="61.7109375" customWidth="1"/>
    <col min="3588" max="3588" width="9.85546875" customWidth="1"/>
    <col min="3589" max="3589" width="13.7109375" customWidth="1"/>
    <col min="3590" max="3590" width="17" customWidth="1"/>
    <col min="3591" max="3591" width="19.42578125" customWidth="1"/>
    <col min="3841" max="3841" width="13.28515625" customWidth="1"/>
    <col min="3842" max="3842" width="18" customWidth="1"/>
    <col min="3843" max="3843" width="61.7109375" customWidth="1"/>
    <col min="3844" max="3844" width="9.85546875" customWidth="1"/>
    <col min="3845" max="3845" width="13.7109375" customWidth="1"/>
    <col min="3846" max="3846" width="17" customWidth="1"/>
    <col min="3847" max="3847" width="19.42578125" customWidth="1"/>
    <col min="4097" max="4097" width="13.28515625" customWidth="1"/>
    <col min="4098" max="4098" width="18" customWidth="1"/>
    <col min="4099" max="4099" width="61.7109375" customWidth="1"/>
    <col min="4100" max="4100" width="9.85546875" customWidth="1"/>
    <col min="4101" max="4101" width="13.7109375" customWidth="1"/>
    <col min="4102" max="4102" width="17" customWidth="1"/>
    <col min="4103" max="4103" width="19.42578125" customWidth="1"/>
    <col min="4353" max="4353" width="13.28515625" customWidth="1"/>
    <col min="4354" max="4354" width="18" customWidth="1"/>
    <col min="4355" max="4355" width="61.7109375" customWidth="1"/>
    <col min="4356" max="4356" width="9.85546875" customWidth="1"/>
    <col min="4357" max="4357" width="13.7109375" customWidth="1"/>
    <col min="4358" max="4358" width="17" customWidth="1"/>
    <col min="4359" max="4359" width="19.42578125" customWidth="1"/>
    <col min="4609" max="4609" width="13.28515625" customWidth="1"/>
    <col min="4610" max="4610" width="18" customWidth="1"/>
    <col min="4611" max="4611" width="61.7109375" customWidth="1"/>
    <col min="4612" max="4612" width="9.85546875" customWidth="1"/>
    <col min="4613" max="4613" width="13.7109375" customWidth="1"/>
    <col min="4614" max="4614" width="17" customWidth="1"/>
    <col min="4615" max="4615" width="19.42578125" customWidth="1"/>
    <col min="4865" max="4865" width="13.28515625" customWidth="1"/>
    <col min="4866" max="4866" width="18" customWidth="1"/>
    <col min="4867" max="4867" width="61.7109375" customWidth="1"/>
    <col min="4868" max="4868" width="9.85546875" customWidth="1"/>
    <col min="4869" max="4869" width="13.7109375" customWidth="1"/>
    <col min="4870" max="4870" width="17" customWidth="1"/>
    <col min="4871" max="4871" width="19.42578125" customWidth="1"/>
    <col min="5121" max="5121" width="13.28515625" customWidth="1"/>
    <col min="5122" max="5122" width="18" customWidth="1"/>
    <col min="5123" max="5123" width="61.7109375" customWidth="1"/>
    <col min="5124" max="5124" width="9.85546875" customWidth="1"/>
    <col min="5125" max="5125" width="13.7109375" customWidth="1"/>
    <col min="5126" max="5126" width="17" customWidth="1"/>
    <col min="5127" max="5127" width="19.42578125" customWidth="1"/>
    <col min="5377" max="5377" width="13.28515625" customWidth="1"/>
    <col min="5378" max="5378" width="18" customWidth="1"/>
    <col min="5379" max="5379" width="61.7109375" customWidth="1"/>
    <col min="5380" max="5380" width="9.85546875" customWidth="1"/>
    <col min="5381" max="5381" width="13.7109375" customWidth="1"/>
    <col min="5382" max="5382" width="17" customWidth="1"/>
    <col min="5383" max="5383" width="19.42578125" customWidth="1"/>
    <col min="5633" max="5633" width="13.28515625" customWidth="1"/>
    <col min="5634" max="5634" width="18" customWidth="1"/>
    <col min="5635" max="5635" width="61.7109375" customWidth="1"/>
    <col min="5636" max="5636" width="9.85546875" customWidth="1"/>
    <col min="5637" max="5637" width="13.7109375" customWidth="1"/>
    <col min="5638" max="5638" width="17" customWidth="1"/>
    <col min="5639" max="5639" width="19.42578125" customWidth="1"/>
    <col min="5889" max="5889" width="13.28515625" customWidth="1"/>
    <col min="5890" max="5890" width="18" customWidth="1"/>
    <col min="5891" max="5891" width="61.7109375" customWidth="1"/>
    <col min="5892" max="5892" width="9.85546875" customWidth="1"/>
    <col min="5893" max="5893" width="13.7109375" customWidth="1"/>
    <col min="5894" max="5894" width="17" customWidth="1"/>
    <col min="5895" max="5895" width="19.42578125" customWidth="1"/>
    <col min="6145" max="6145" width="13.28515625" customWidth="1"/>
    <col min="6146" max="6146" width="18" customWidth="1"/>
    <col min="6147" max="6147" width="61.7109375" customWidth="1"/>
    <col min="6148" max="6148" width="9.85546875" customWidth="1"/>
    <col min="6149" max="6149" width="13.7109375" customWidth="1"/>
    <col min="6150" max="6150" width="17" customWidth="1"/>
    <col min="6151" max="6151" width="19.42578125" customWidth="1"/>
    <col min="6401" max="6401" width="13.28515625" customWidth="1"/>
    <col min="6402" max="6402" width="18" customWidth="1"/>
    <col min="6403" max="6403" width="61.7109375" customWidth="1"/>
    <col min="6404" max="6404" width="9.85546875" customWidth="1"/>
    <col min="6405" max="6405" width="13.7109375" customWidth="1"/>
    <col min="6406" max="6406" width="17" customWidth="1"/>
    <col min="6407" max="6407" width="19.42578125" customWidth="1"/>
    <col min="6657" max="6657" width="13.28515625" customWidth="1"/>
    <col min="6658" max="6658" width="18" customWidth="1"/>
    <col min="6659" max="6659" width="61.7109375" customWidth="1"/>
    <col min="6660" max="6660" width="9.85546875" customWidth="1"/>
    <col min="6661" max="6661" width="13.7109375" customWidth="1"/>
    <col min="6662" max="6662" width="17" customWidth="1"/>
    <col min="6663" max="6663" width="19.42578125" customWidth="1"/>
    <col min="6913" max="6913" width="13.28515625" customWidth="1"/>
    <col min="6914" max="6914" width="18" customWidth="1"/>
    <col min="6915" max="6915" width="61.7109375" customWidth="1"/>
    <col min="6916" max="6916" width="9.85546875" customWidth="1"/>
    <col min="6917" max="6917" width="13.7109375" customWidth="1"/>
    <col min="6918" max="6918" width="17" customWidth="1"/>
    <col min="6919" max="6919" width="19.42578125" customWidth="1"/>
    <col min="7169" max="7169" width="13.28515625" customWidth="1"/>
    <col min="7170" max="7170" width="18" customWidth="1"/>
    <col min="7171" max="7171" width="61.7109375" customWidth="1"/>
    <col min="7172" max="7172" width="9.85546875" customWidth="1"/>
    <col min="7173" max="7173" width="13.7109375" customWidth="1"/>
    <col min="7174" max="7174" width="17" customWidth="1"/>
    <col min="7175" max="7175" width="19.42578125" customWidth="1"/>
    <col min="7425" max="7425" width="13.28515625" customWidth="1"/>
    <col min="7426" max="7426" width="18" customWidth="1"/>
    <col min="7427" max="7427" width="61.7109375" customWidth="1"/>
    <col min="7428" max="7428" width="9.85546875" customWidth="1"/>
    <col min="7429" max="7429" width="13.7109375" customWidth="1"/>
    <col min="7430" max="7430" width="17" customWidth="1"/>
    <col min="7431" max="7431" width="19.42578125" customWidth="1"/>
    <col min="7681" max="7681" width="13.28515625" customWidth="1"/>
    <col min="7682" max="7682" width="18" customWidth="1"/>
    <col min="7683" max="7683" width="61.7109375" customWidth="1"/>
    <col min="7684" max="7684" width="9.85546875" customWidth="1"/>
    <col min="7685" max="7685" width="13.7109375" customWidth="1"/>
    <col min="7686" max="7686" width="17" customWidth="1"/>
    <col min="7687" max="7687" width="19.42578125" customWidth="1"/>
    <col min="7937" max="7937" width="13.28515625" customWidth="1"/>
    <col min="7938" max="7938" width="18" customWidth="1"/>
    <col min="7939" max="7939" width="61.7109375" customWidth="1"/>
    <col min="7940" max="7940" width="9.85546875" customWidth="1"/>
    <col min="7941" max="7941" width="13.7109375" customWidth="1"/>
    <col min="7942" max="7942" width="17" customWidth="1"/>
    <col min="7943" max="7943" width="19.42578125" customWidth="1"/>
    <col min="8193" max="8193" width="13.28515625" customWidth="1"/>
    <col min="8194" max="8194" width="18" customWidth="1"/>
    <col min="8195" max="8195" width="61.7109375" customWidth="1"/>
    <col min="8196" max="8196" width="9.85546875" customWidth="1"/>
    <col min="8197" max="8197" width="13.7109375" customWidth="1"/>
    <col min="8198" max="8198" width="17" customWidth="1"/>
    <col min="8199" max="8199" width="19.42578125" customWidth="1"/>
    <col min="8449" max="8449" width="13.28515625" customWidth="1"/>
    <col min="8450" max="8450" width="18" customWidth="1"/>
    <col min="8451" max="8451" width="61.7109375" customWidth="1"/>
    <col min="8452" max="8452" width="9.85546875" customWidth="1"/>
    <col min="8453" max="8453" width="13.7109375" customWidth="1"/>
    <col min="8454" max="8454" width="17" customWidth="1"/>
    <col min="8455" max="8455" width="19.42578125" customWidth="1"/>
    <col min="8705" max="8705" width="13.28515625" customWidth="1"/>
    <col min="8706" max="8706" width="18" customWidth="1"/>
    <col min="8707" max="8707" width="61.7109375" customWidth="1"/>
    <col min="8708" max="8708" width="9.85546875" customWidth="1"/>
    <col min="8709" max="8709" width="13.7109375" customWidth="1"/>
    <col min="8710" max="8710" width="17" customWidth="1"/>
    <col min="8711" max="8711" width="19.42578125" customWidth="1"/>
    <col min="8961" max="8961" width="13.28515625" customWidth="1"/>
    <col min="8962" max="8962" width="18" customWidth="1"/>
    <col min="8963" max="8963" width="61.7109375" customWidth="1"/>
    <col min="8964" max="8964" width="9.85546875" customWidth="1"/>
    <col min="8965" max="8965" width="13.7109375" customWidth="1"/>
    <col min="8966" max="8966" width="17" customWidth="1"/>
    <col min="8967" max="8967" width="19.42578125" customWidth="1"/>
    <col min="9217" max="9217" width="13.28515625" customWidth="1"/>
    <col min="9218" max="9218" width="18" customWidth="1"/>
    <col min="9219" max="9219" width="61.7109375" customWidth="1"/>
    <col min="9220" max="9220" width="9.85546875" customWidth="1"/>
    <col min="9221" max="9221" width="13.7109375" customWidth="1"/>
    <col min="9222" max="9222" width="17" customWidth="1"/>
    <col min="9223" max="9223" width="19.42578125" customWidth="1"/>
    <col min="9473" max="9473" width="13.28515625" customWidth="1"/>
    <col min="9474" max="9474" width="18" customWidth="1"/>
    <col min="9475" max="9475" width="61.7109375" customWidth="1"/>
    <col min="9476" max="9476" width="9.85546875" customWidth="1"/>
    <col min="9477" max="9477" width="13.7109375" customWidth="1"/>
    <col min="9478" max="9478" width="17" customWidth="1"/>
    <col min="9479" max="9479" width="19.42578125" customWidth="1"/>
    <col min="9729" max="9729" width="13.28515625" customWidth="1"/>
    <col min="9730" max="9730" width="18" customWidth="1"/>
    <col min="9731" max="9731" width="61.7109375" customWidth="1"/>
    <col min="9732" max="9732" width="9.85546875" customWidth="1"/>
    <col min="9733" max="9733" width="13.7109375" customWidth="1"/>
    <col min="9734" max="9734" width="17" customWidth="1"/>
    <col min="9735" max="9735" width="19.42578125" customWidth="1"/>
    <col min="9985" max="9985" width="13.28515625" customWidth="1"/>
    <col min="9986" max="9986" width="18" customWidth="1"/>
    <col min="9987" max="9987" width="61.7109375" customWidth="1"/>
    <col min="9988" max="9988" width="9.85546875" customWidth="1"/>
    <col min="9989" max="9989" width="13.7109375" customWidth="1"/>
    <col min="9990" max="9990" width="17" customWidth="1"/>
    <col min="9991" max="9991" width="19.42578125" customWidth="1"/>
    <col min="10241" max="10241" width="13.28515625" customWidth="1"/>
    <col min="10242" max="10242" width="18" customWidth="1"/>
    <col min="10243" max="10243" width="61.7109375" customWidth="1"/>
    <col min="10244" max="10244" width="9.85546875" customWidth="1"/>
    <col min="10245" max="10245" width="13.7109375" customWidth="1"/>
    <col min="10246" max="10246" width="17" customWidth="1"/>
    <col min="10247" max="10247" width="19.42578125" customWidth="1"/>
    <col min="10497" max="10497" width="13.28515625" customWidth="1"/>
    <col min="10498" max="10498" width="18" customWidth="1"/>
    <col min="10499" max="10499" width="61.7109375" customWidth="1"/>
    <col min="10500" max="10500" width="9.85546875" customWidth="1"/>
    <col min="10501" max="10501" width="13.7109375" customWidth="1"/>
    <col min="10502" max="10502" width="17" customWidth="1"/>
    <col min="10503" max="10503" width="19.42578125" customWidth="1"/>
    <col min="10753" max="10753" width="13.28515625" customWidth="1"/>
    <col min="10754" max="10754" width="18" customWidth="1"/>
    <col min="10755" max="10755" width="61.7109375" customWidth="1"/>
    <col min="10756" max="10756" width="9.85546875" customWidth="1"/>
    <col min="10757" max="10757" width="13.7109375" customWidth="1"/>
    <col min="10758" max="10758" width="17" customWidth="1"/>
    <col min="10759" max="10759" width="19.42578125" customWidth="1"/>
    <col min="11009" max="11009" width="13.28515625" customWidth="1"/>
    <col min="11010" max="11010" width="18" customWidth="1"/>
    <col min="11011" max="11011" width="61.7109375" customWidth="1"/>
    <col min="11012" max="11012" width="9.85546875" customWidth="1"/>
    <col min="11013" max="11013" width="13.7109375" customWidth="1"/>
    <col min="11014" max="11014" width="17" customWidth="1"/>
    <col min="11015" max="11015" width="19.42578125" customWidth="1"/>
    <col min="11265" max="11265" width="13.28515625" customWidth="1"/>
    <col min="11266" max="11266" width="18" customWidth="1"/>
    <col min="11267" max="11267" width="61.7109375" customWidth="1"/>
    <col min="11268" max="11268" width="9.85546875" customWidth="1"/>
    <col min="11269" max="11269" width="13.7109375" customWidth="1"/>
    <col min="11270" max="11270" width="17" customWidth="1"/>
    <col min="11271" max="11271" width="19.42578125" customWidth="1"/>
    <col min="11521" max="11521" width="13.28515625" customWidth="1"/>
    <col min="11522" max="11522" width="18" customWidth="1"/>
    <col min="11523" max="11523" width="61.7109375" customWidth="1"/>
    <col min="11524" max="11524" width="9.85546875" customWidth="1"/>
    <col min="11525" max="11525" width="13.7109375" customWidth="1"/>
    <col min="11526" max="11526" width="17" customWidth="1"/>
    <col min="11527" max="11527" width="19.42578125" customWidth="1"/>
    <col min="11777" max="11777" width="13.28515625" customWidth="1"/>
    <col min="11778" max="11778" width="18" customWidth="1"/>
    <col min="11779" max="11779" width="61.7109375" customWidth="1"/>
    <col min="11780" max="11780" width="9.85546875" customWidth="1"/>
    <col min="11781" max="11781" width="13.7109375" customWidth="1"/>
    <col min="11782" max="11782" width="17" customWidth="1"/>
    <col min="11783" max="11783" width="19.42578125" customWidth="1"/>
    <col min="12033" max="12033" width="13.28515625" customWidth="1"/>
    <col min="12034" max="12034" width="18" customWidth="1"/>
    <col min="12035" max="12035" width="61.7109375" customWidth="1"/>
    <col min="12036" max="12036" width="9.85546875" customWidth="1"/>
    <col min="12037" max="12037" width="13.7109375" customWidth="1"/>
    <col min="12038" max="12038" width="17" customWidth="1"/>
    <col min="12039" max="12039" width="19.42578125" customWidth="1"/>
    <col min="12289" max="12289" width="13.28515625" customWidth="1"/>
    <col min="12290" max="12290" width="18" customWidth="1"/>
    <col min="12291" max="12291" width="61.7109375" customWidth="1"/>
    <col min="12292" max="12292" width="9.85546875" customWidth="1"/>
    <col min="12293" max="12293" width="13.7109375" customWidth="1"/>
    <col min="12294" max="12294" width="17" customWidth="1"/>
    <col min="12295" max="12295" width="19.42578125" customWidth="1"/>
    <col min="12545" max="12545" width="13.28515625" customWidth="1"/>
    <col min="12546" max="12546" width="18" customWidth="1"/>
    <col min="12547" max="12547" width="61.7109375" customWidth="1"/>
    <col min="12548" max="12548" width="9.85546875" customWidth="1"/>
    <col min="12549" max="12549" width="13.7109375" customWidth="1"/>
    <col min="12550" max="12550" width="17" customWidth="1"/>
    <col min="12551" max="12551" width="19.42578125" customWidth="1"/>
    <col min="12801" max="12801" width="13.28515625" customWidth="1"/>
    <col min="12802" max="12802" width="18" customWidth="1"/>
    <col min="12803" max="12803" width="61.7109375" customWidth="1"/>
    <col min="12804" max="12804" width="9.85546875" customWidth="1"/>
    <col min="12805" max="12805" width="13.7109375" customWidth="1"/>
    <col min="12806" max="12806" width="17" customWidth="1"/>
    <col min="12807" max="12807" width="19.42578125" customWidth="1"/>
    <col min="13057" max="13057" width="13.28515625" customWidth="1"/>
    <col min="13058" max="13058" width="18" customWidth="1"/>
    <col min="13059" max="13059" width="61.7109375" customWidth="1"/>
    <col min="13060" max="13060" width="9.85546875" customWidth="1"/>
    <col min="13061" max="13061" width="13.7109375" customWidth="1"/>
    <col min="13062" max="13062" width="17" customWidth="1"/>
    <col min="13063" max="13063" width="19.42578125" customWidth="1"/>
    <col min="13313" max="13313" width="13.28515625" customWidth="1"/>
    <col min="13314" max="13314" width="18" customWidth="1"/>
    <col min="13315" max="13315" width="61.7109375" customWidth="1"/>
    <col min="13316" max="13316" width="9.85546875" customWidth="1"/>
    <col min="13317" max="13317" width="13.7109375" customWidth="1"/>
    <col min="13318" max="13318" width="17" customWidth="1"/>
    <col min="13319" max="13319" width="19.42578125" customWidth="1"/>
    <col min="13569" max="13569" width="13.28515625" customWidth="1"/>
    <col min="13570" max="13570" width="18" customWidth="1"/>
    <col min="13571" max="13571" width="61.7109375" customWidth="1"/>
    <col min="13572" max="13572" width="9.85546875" customWidth="1"/>
    <col min="13573" max="13573" width="13.7109375" customWidth="1"/>
    <col min="13574" max="13574" width="17" customWidth="1"/>
    <col min="13575" max="13575" width="19.42578125" customWidth="1"/>
    <col min="13825" max="13825" width="13.28515625" customWidth="1"/>
    <col min="13826" max="13826" width="18" customWidth="1"/>
    <col min="13827" max="13827" width="61.7109375" customWidth="1"/>
    <col min="13828" max="13828" width="9.85546875" customWidth="1"/>
    <col min="13829" max="13829" width="13.7109375" customWidth="1"/>
    <col min="13830" max="13830" width="17" customWidth="1"/>
    <col min="13831" max="13831" width="19.42578125" customWidth="1"/>
    <col min="14081" max="14081" width="13.28515625" customWidth="1"/>
    <col min="14082" max="14082" width="18" customWidth="1"/>
    <col min="14083" max="14083" width="61.7109375" customWidth="1"/>
    <col min="14084" max="14084" width="9.85546875" customWidth="1"/>
    <col min="14085" max="14085" width="13.7109375" customWidth="1"/>
    <col min="14086" max="14086" width="17" customWidth="1"/>
    <col min="14087" max="14087" width="19.42578125" customWidth="1"/>
    <col min="14337" max="14337" width="13.28515625" customWidth="1"/>
    <col min="14338" max="14338" width="18" customWidth="1"/>
    <col min="14339" max="14339" width="61.7109375" customWidth="1"/>
    <col min="14340" max="14340" width="9.85546875" customWidth="1"/>
    <col min="14341" max="14341" width="13.7109375" customWidth="1"/>
    <col min="14342" max="14342" width="17" customWidth="1"/>
    <col min="14343" max="14343" width="19.42578125" customWidth="1"/>
    <col min="14593" max="14593" width="13.28515625" customWidth="1"/>
    <col min="14594" max="14594" width="18" customWidth="1"/>
    <col min="14595" max="14595" width="61.7109375" customWidth="1"/>
    <col min="14596" max="14596" width="9.85546875" customWidth="1"/>
    <col min="14597" max="14597" width="13.7109375" customWidth="1"/>
    <col min="14598" max="14598" width="17" customWidth="1"/>
    <col min="14599" max="14599" width="19.42578125" customWidth="1"/>
    <col min="14849" max="14849" width="13.28515625" customWidth="1"/>
    <col min="14850" max="14850" width="18" customWidth="1"/>
    <col min="14851" max="14851" width="61.7109375" customWidth="1"/>
    <col min="14852" max="14852" width="9.85546875" customWidth="1"/>
    <col min="14853" max="14853" width="13.7109375" customWidth="1"/>
    <col min="14854" max="14854" width="17" customWidth="1"/>
    <col min="14855" max="14855" width="19.42578125" customWidth="1"/>
    <col min="15105" max="15105" width="13.28515625" customWidth="1"/>
    <col min="15106" max="15106" width="18" customWidth="1"/>
    <col min="15107" max="15107" width="61.7109375" customWidth="1"/>
    <col min="15108" max="15108" width="9.85546875" customWidth="1"/>
    <col min="15109" max="15109" width="13.7109375" customWidth="1"/>
    <col min="15110" max="15110" width="17" customWidth="1"/>
    <col min="15111" max="15111" width="19.42578125" customWidth="1"/>
    <col min="15361" max="15361" width="13.28515625" customWidth="1"/>
    <col min="15362" max="15362" width="18" customWidth="1"/>
    <col min="15363" max="15363" width="61.7109375" customWidth="1"/>
    <col min="15364" max="15364" width="9.85546875" customWidth="1"/>
    <col min="15365" max="15365" width="13.7109375" customWidth="1"/>
    <col min="15366" max="15366" width="17" customWidth="1"/>
    <col min="15367" max="15367" width="19.42578125" customWidth="1"/>
    <col min="15617" max="15617" width="13.28515625" customWidth="1"/>
    <col min="15618" max="15618" width="18" customWidth="1"/>
    <col min="15619" max="15619" width="61.7109375" customWidth="1"/>
    <col min="15620" max="15620" width="9.85546875" customWidth="1"/>
    <col min="15621" max="15621" width="13.7109375" customWidth="1"/>
    <col min="15622" max="15622" width="17" customWidth="1"/>
    <col min="15623" max="15623" width="19.42578125" customWidth="1"/>
    <col min="15873" max="15873" width="13.28515625" customWidth="1"/>
    <col min="15874" max="15874" width="18" customWidth="1"/>
    <col min="15875" max="15875" width="61.7109375" customWidth="1"/>
    <col min="15876" max="15876" width="9.85546875" customWidth="1"/>
    <col min="15877" max="15877" width="13.7109375" customWidth="1"/>
    <col min="15878" max="15878" width="17" customWidth="1"/>
    <col min="15879" max="15879" width="19.42578125" customWidth="1"/>
    <col min="16129" max="16129" width="13.28515625" customWidth="1"/>
    <col min="16130" max="16130" width="18" customWidth="1"/>
    <col min="16131" max="16131" width="61.7109375" customWidth="1"/>
    <col min="16132" max="16132" width="9.85546875" customWidth="1"/>
    <col min="16133" max="16133" width="13.7109375" customWidth="1"/>
    <col min="16134" max="16134" width="17" customWidth="1"/>
    <col min="16135" max="16135" width="19.42578125" customWidth="1"/>
  </cols>
  <sheetData>
    <row r="2" spans="1:33">
      <c r="A2" s="238"/>
      <c r="B2" s="812" t="s">
        <v>0</v>
      </c>
      <c r="C2" s="812"/>
      <c r="D2" s="812"/>
      <c r="E2" s="812"/>
      <c r="F2" s="812"/>
      <c r="G2" s="824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33">
      <c r="A3" s="239"/>
      <c r="B3" s="813" t="s">
        <v>1</v>
      </c>
      <c r="C3" s="813"/>
      <c r="D3" s="813"/>
      <c r="E3" s="813"/>
      <c r="F3" s="813"/>
      <c r="G3" s="825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</row>
    <row r="4" spans="1:33" ht="15.75" thickBot="1">
      <c r="A4" s="240"/>
      <c r="B4" s="73"/>
      <c r="C4" s="73"/>
      <c r="D4" s="73"/>
      <c r="E4" s="73"/>
      <c r="F4" s="73"/>
      <c r="G4" s="282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</row>
    <row r="5" spans="1:33" ht="18">
      <c r="A5" s="241"/>
      <c r="B5" s="814" t="str">
        <f>INFO!B6</f>
        <v>Prefeitura Municipal de Espirito Santo do Pinhal</v>
      </c>
      <c r="C5" s="815"/>
      <c r="D5" s="815"/>
      <c r="E5" s="815"/>
      <c r="F5" s="815"/>
      <c r="G5" s="826"/>
      <c r="H5" s="99"/>
      <c r="I5" s="86"/>
      <c r="J5" s="86"/>
      <c r="K5" s="86"/>
      <c r="L5" s="86"/>
      <c r="M5" s="86"/>
      <c r="N5" s="86"/>
      <c r="O5" s="86"/>
      <c r="P5" s="86"/>
      <c r="Q5" s="86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</row>
    <row r="6" spans="1:33" ht="16.5" thickBot="1">
      <c r="A6" s="242"/>
      <c r="B6" s="734" t="s">
        <v>157</v>
      </c>
      <c r="C6" s="734"/>
      <c r="D6" s="734"/>
      <c r="E6" s="734"/>
      <c r="F6" s="734"/>
      <c r="G6" s="735"/>
      <c r="H6" s="99"/>
      <c r="I6" s="86"/>
      <c r="J6" s="86"/>
      <c r="K6" s="86"/>
      <c r="L6" s="86"/>
      <c r="M6" s="86"/>
      <c r="N6" s="86"/>
      <c r="O6" s="86"/>
      <c r="P6" s="86"/>
      <c r="Q6" s="86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</row>
    <row r="7" spans="1:33" ht="16.5" thickBot="1">
      <c r="A7" s="69"/>
      <c r="B7" s="243"/>
      <c r="C7" s="243"/>
      <c r="D7" s="243"/>
      <c r="E7" s="243"/>
      <c r="F7" s="243"/>
      <c r="G7" s="243"/>
      <c r="H7" s="99"/>
      <c r="I7" s="86"/>
      <c r="J7" s="86"/>
      <c r="K7" s="86"/>
      <c r="L7" s="86"/>
      <c r="M7" s="86"/>
      <c r="N7" s="86"/>
      <c r="O7" s="86"/>
      <c r="P7" s="86"/>
      <c r="Q7" s="86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</row>
    <row r="8" spans="1:33" ht="15.75" thickTop="1">
      <c r="A8" s="74" t="s">
        <v>138</v>
      </c>
      <c r="B8" s="816" t="str">
        <f>INFO!B20</f>
        <v>Revitalização da Pista de Skate</v>
      </c>
      <c r="C8" s="816"/>
      <c r="D8" s="827"/>
      <c r="E8" s="283" t="s">
        <v>91</v>
      </c>
      <c r="F8" s="218"/>
      <c r="G8" s="284"/>
      <c r="H8" s="219"/>
      <c r="I8" s="86"/>
      <c r="J8" s="86"/>
      <c r="K8" s="86"/>
      <c r="L8" s="86"/>
      <c r="M8" s="86"/>
      <c r="N8" s="86"/>
      <c r="O8" s="86"/>
      <c r="P8" s="86"/>
      <c r="Q8" s="86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</row>
    <row r="9" spans="1:33">
      <c r="A9" s="77" t="s">
        <v>89</v>
      </c>
      <c r="B9" s="78" t="str">
        <f>INFO!B21</f>
        <v>Rua Jabobe Worms, Centro - Espirito Santo do Pinhal/SP</v>
      </c>
      <c r="C9" s="78"/>
      <c r="D9" s="285"/>
      <c r="E9" s="220"/>
      <c r="F9" s="828"/>
      <c r="G9" s="829"/>
      <c r="H9" s="219"/>
      <c r="I9" s="86"/>
      <c r="J9" s="86"/>
      <c r="K9" s="86"/>
      <c r="L9" s="86"/>
      <c r="M9" s="86"/>
      <c r="N9" s="86"/>
      <c r="O9" s="86"/>
      <c r="P9" s="86"/>
      <c r="Q9" s="86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</row>
    <row r="10" spans="1:33">
      <c r="A10" s="77" t="s">
        <v>90</v>
      </c>
      <c r="B10" s="78" t="str">
        <f>INFO!B7</f>
        <v>Espririto Santo do Pinhal/SP</v>
      </c>
      <c r="C10" s="78"/>
      <c r="D10" s="285"/>
      <c r="E10" s="221"/>
      <c r="F10" s="79"/>
      <c r="G10" s="286"/>
      <c r="H10" s="99"/>
      <c r="I10" s="86"/>
      <c r="J10" s="86"/>
      <c r="K10" s="86"/>
      <c r="L10" s="86"/>
      <c r="M10" s="86"/>
      <c r="N10" s="86"/>
      <c r="O10" s="86"/>
      <c r="P10" s="86"/>
      <c r="Q10" s="86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</row>
    <row r="11" spans="1:33" ht="6.75" customHeight="1" thickBot="1">
      <c r="A11" s="80"/>
      <c r="B11" s="83"/>
      <c r="C11" s="249"/>
      <c r="D11" s="287"/>
      <c r="E11" s="288"/>
      <c r="F11" s="276"/>
      <c r="G11" s="289"/>
      <c r="H11" s="99"/>
      <c r="I11" s="86"/>
      <c r="J11" s="86"/>
      <c r="K11" s="86"/>
      <c r="L11" s="86"/>
      <c r="M11" s="86"/>
      <c r="N11" s="86"/>
      <c r="O11" s="86"/>
      <c r="P11" s="86"/>
      <c r="Q11" s="86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</row>
    <row r="12" spans="1:33" ht="15.75" thickTop="1">
      <c r="A12" s="69"/>
      <c r="B12" s="84"/>
      <c r="C12" s="81"/>
      <c r="D12" s="75"/>
      <c r="E12" s="222"/>
      <c r="F12" s="223"/>
      <c r="G12" s="224"/>
      <c r="H12" s="99"/>
      <c r="I12" s="86"/>
      <c r="J12" s="86"/>
      <c r="K12" s="86"/>
      <c r="L12" s="86"/>
      <c r="M12" s="86"/>
      <c r="N12" s="86"/>
      <c r="O12" s="86"/>
      <c r="P12" s="86"/>
      <c r="Q12" s="86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</row>
    <row r="13" spans="1:33">
      <c r="A13" s="250" t="s">
        <v>147</v>
      </c>
      <c r="B13" s="251"/>
      <c r="C13" s="252" t="s">
        <v>148</v>
      </c>
      <c r="D13" s="253" t="s">
        <v>99</v>
      </c>
      <c r="E13" s="253" t="s">
        <v>149</v>
      </c>
      <c r="F13" s="253"/>
      <c r="G13" s="290" t="s">
        <v>164</v>
      </c>
    </row>
    <row r="14" spans="1:33" s="69" customFormat="1">
      <c r="A14" s="820" t="s">
        <v>158</v>
      </c>
      <c r="B14" s="821"/>
      <c r="C14" s="292"/>
      <c r="D14" s="293"/>
      <c r="E14" s="294"/>
      <c r="F14" s="295"/>
      <c r="G14" s="296">
        <v>0</v>
      </c>
    </row>
    <row r="15" spans="1:33">
      <c r="A15" s="297" t="s">
        <v>160</v>
      </c>
      <c r="B15" s="297" t="s">
        <v>97</v>
      </c>
      <c r="C15" s="297" t="s">
        <v>161</v>
      </c>
      <c r="D15" s="298"/>
      <c r="E15" s="298" t="s">
        <v>162</v>
      </c>
      <c r="F15" s="298" t="s">
        <v>163</v>
      </c>
      <c r="G15" s="298" t="s">
        <v>159</v>
      </c>
    </row>
    <row r="16" spans="1:33" s="259" customFormat="1">
      <c r="A16" s="300"/>
      <c r="B16" s="301"/>
      <c r="C16" s="302"/>
      <c r="D16" s="302"/>
      <c r="E16" s="303"/>
      <c r="F16" s="304"/>
      <c r="G16" s="305">
        <f>ROUND(E16*F16,2)</f>
        <v>0</v>
      </c>
    </row>
    <row r="17" spans="1:7" s="259" customFormat="1">
      <c r="A17" s="306"/>
      <c r="B17" s="307"/>
      <c r="C17" s="256"/>
      <c r="D17" s="256"/>
      <c r="E17" s="257"/>
      <c r="F17" s="258"/>
      <c r="G17" s="291">
        <f t="shared" ref="G17:G22" si="0">ROUND(E17*F17,2)</f>
        <v>0</v>
      </c>
    </row>
    <row r="18" spans="1:7" s="259" customFormat="1">
      <c r="A18" s="306"/>
      <c r="B18" s="307"/>
      <c r="C18" s="256"/>
      <c r="D18" s="256"/>
      <c r="E18" s="257"/>
      <c r="F18" s="258"/>
      <c r="G18" s="291">
        <f t="shared" si="0"/>
        <v>0</v>
      </c>
    </row>
    <row r="19" spans="1:7" s="259" customFormat="1">
      <c r="A19" s="306"/>
      <c r="B19" s="307"/>
      <c r="C19" s="256"/>
      <c r="D19" s="256"/>
      <c r="E19" s="257"/>
      <c r="F19" s="258"/>
      <c r="G19" s="291">
        <f t="shared" si="0"/>
        <v>0</v>
      </c>
    </row>
    <row r="20" spans="1:7" s="259" customFormat="1">
      <c r="A20" s="306"/>
      <c r="B20" s="307"/>
      <c r="C20" s="256"/>
      <c r="D20" s="256"/>
      <c r="E20" s="257"/>
      <c r="F20" s="258"/>
      <c r="G20" s="291">
        <f t="shared" si="0"/>
        <v>0</v>
      </c>
    </row>
    <row r="21" spans="1:7" s="259" customFormat="1">
      <c r="A21" s="306"/>
      <c r="B21" s="307"/>
      <c r="C21" s="256"/>
      <c r="D21" s="256"/>
      <c r="E21" s="257"/>
      <c r="F21" s="258"/>
      <c r="G21" s="291">
        <f t="shared" si="0"/>
        <v>0</v>
      </c>
    </row>
    <row r="22" spans="1:7" s="259" customFormat="1">
      <c r="A22" s="308"/>
      <c r="B22" s="309"/>
      <c r="C22" s="310"/>
      <c r="D22" s="310"/>
      <c r="E22" s="311"/>
      <c r="F22" s="312"/>
      <c r="G22" s="313">
        <f t="shared" si="0"/>
        <v>0</v>
      </c>
    </row>
    <row r="23" spans="1:7" s="69" customFormat="1">
      <c r="A23" s="817" t="s">
        <v>156</v>
      </c>
      <c r="B23" s="818"/>
      <c r="C23" s="818"/>
      <c r="D23" s="818"/>
      <c r="E23" s="818"/>
      <c r="F23" s="818"/>
      <c r="G23" s="822"/>
    </row>
    <row r="24" spans="1:7">
      <c r="A24" s="260"/>
      <c r="B24" s="260"/>
      <c r="C24" s="261"/>
      <c r="D24" s="262"/>
      <c r="E24" s="263"/>
      <c r="F24" s="264"/>
      <c r="G24" s="264"/>
    </row>
    <row r="25" spans="1:7">
      <c r="A25" s="265"/>
      <c r="B25" s="265"/>
      <c r="C25" s="266"/>
      <c r="D25" s="267"/>
      <c r="E25" s="268"/>
      <c r="F25" s="269"/>
      <c r="G25" s="269"/>
    </row>
    <row r="26" spans="1:7">
      <c r="A26" s="270" t="str">
        <f>INFO!B7</f>
        <v>Espririto Santo do Pinhal/SP</v>
      </c>
      <c r="B26" s="819">
        <f ca="1">INFO!B31</f>
        <v>44011</v>
      </c>
      <c r="C26" s="819"/>
    </row>
    <row r="28" spans="1:7">
      <c r="D28" s="299"/>
      <c r="E28" s="230"/>
      <c r="F28" s="823" t="str">
        <f>INFO!A27</f>
        <v>Responsável técnico pelo Orçamento</v>
      </c>
      <c r="G28" s="823"/>
    </row>
    <row r="29" spans="1:7">
      <c r="E29" s="271"/>
      <c r="F29" s="88" t="str">
        <f>INFO!A28</f>
        <v>Arquiteto(a):</v>
      </c>
      <c r="G29" t="str">
        <f>INFO!B28</f>
        <v>Elton Maeda</v>
      </c>
    </row>
    <row r="30" spans="1:7">
      <c r="E30" s="271"/>
      <c r="F30" s="88" t="str">
        <f>INFO!A29</f>
        <v>CAU:</v>
      </c>
      <c r="G30" t="str">
        <f>INFO!B29</f>
        <v>A72570-6</v>
      </c>
    </row>
    <row r="31" spans="1:7">
      <c r="E31" s="271"/>
      <c r="F31" s="88" t="str">
        <f>INFO!A30</f>
        <v>ART/RRT:</v>
      </c>
      <c r="G31">
        <f>INFO!B30</f>
        <v>0</v>
      </c>
    </row>
  </sheetData>
  <mergeCells count="10">
    <mergeCell ref="A14:B14"/>
    <mergeCell ref="A23:G23"/>
    <mergeCell ref="B26:C26"/>
    <mergeCell ref="F28:G28"/>
    <mergeCell ref="B2:G2"/>
    <mergeCell ref="B3:G3"/>
    <mergeCell ref="B5:G5"/>
    <mergeCell ref="B6:G6"/>
    <mergeCell ref="B8:D8"/>
    <mergeCell ref="F9:G9"/>
  </mergeCells>
  <pageMargins left="0.511811024" right="0.511811024" top="0.78740157499999996" bottom="0.78740157499999996" header="0.31496062000000002" footer="0.31496062000000002"/>
  <pageSetup paperSize="9" scale="6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3:O25"/>
  <sheetViews>
    <sheetView view="pageBreakPreview" zoomScale="90" zoomScaleSheetLayoutView="90" workbookViewId="0">
      <selection activeCell="C6" sqref="C6:D6"/>
    </sheetView>
  </sheetViews>
  <sheetFormatPr defaultRowHeight="15"/>
  <cols>
    <col min="1" max="1" width="11.28515625" customWidth="1"/>
    <col min="2" max="2" width="39.28515625" customWidth="1"/>
    <col min="3" max="3" width="12.140625" bestFit="1" customWidth="1"/>
    <col min="4" max="4" width="15.7109375" customWidth="1"/>
    <col min="5" max="5" width="9.42578125" customWidth="1"/>
    <col min="6" max="6" width="15.85546875" customWidth="1"/>
    <col min="7" max="7" width="8.5703125" customWidth="1"/>
    <col min="8" max="8" width="16.7109375" customWidth="1"/>
    <col min="9" max="9" width="7.7109375" customWidth="1"/>
    <col min="10" max="10" width="8.7109375" customWidth="1"/>
    <col min="11" max="11" width="14.85546875" customWidth="1"/>
    <col min="12" max="12" width="9" customWidth="1"/>
    <col min="13" max="13" width="10.5703125" bestFit="1" customWidth="1"/>
    <col min="14" max="14" width="13.28515625" bestFit="1" customWidth="1"/>
  </cols>
  <sheetData>
    <row r="3" spans="1:15" ht="18.75">
      <c r="A3" s="315" t="s">
        <v>165</v>
      </c>
      <c r="B3" s="316"/>
      <c r="C3" s="317"/>
      <c r="D3" s="317"/>
      <c r="E3" s="317"/>
      <c r="F3" s="317"/>
      <c r="G3" s="317"/>
      <c r="H3" s="317"/>
      <c r="I3" s="317"/>
      <c r="J3" s="317"/>
      <c r="K3" s="317"/>
      <c r="L3" s="318"/>
      <c r="M3" s="318"/>
    </row>
    <row r="4" spans="1:15">
      <c r="A4" s="319"/>
      <c r="B4" s="319"/>
      <c r="C4" s="320"/>
      <c r="D4" s="321"/>
      <c r="E4" s="321"/>
      <c r="F4" s="321"/>
      <c r="G4" s="321"/>
      <c r="H4" s="321"/>
      <c r="I4" s="321"/>
      <c r="J4" s="321"/>
      <c r="K4" s="321"/>
      <c r="L4" s="321"/>
      <c r="M4" s="321"/>
    </row>
    <row r="5" spans="1:15">
      <c r="A5" s="322" t="s">
        <v>166</v>
      </c>
      <c r="B5" s="323"/>
      <c r="C5" s="322" t="s">
        <v>167</v>
      </c>
      <c r="D5" s="323"/>
      <c r="E5" s="322" t="s">
        <v>142</v>
      </c>
      <c r="F5" s="323"/>
      <c r="G5" s="324"/>
      <c r="H5" s="322" t="s">
        <v>143</v>
      </c>
      <c r="I5" s="325"/>
      <c r="J5" s="325"/>
      <c r="K5" s="325"/>
      <c r="L5" s="326"/>
      <c r="M5" s="327"/>
    </row>
    <row r="6" spans="1:15">
      <c r="A6" s="835" t="str">
        <f>INFO!B6</f>
        <v>Prefeitura Municipal de Espirito Santo do Pinhal</v>
      </c>
      <c r="B6" s="836"/>
      <c r="C6" s="835">
        <f>INFO!B9</f>
        <v>0</v>
      </c>
      <c r="D6" s="836"/>
      <c r="E6" s="835" t="str">
        <f>INFO!B7</f>
        <v>Espririto Santo do Pinhal/SP</v>
      </c>
      <c r="F6" s="837"/>
      <c r="G6" s="836"/>
      <c r="H6" s="835" t="str">
        <f>INFO!B11</f>
        <v>Revitalização da Pista de Skate</v>
      </c>
      <c r="I6" s="837"/>
      <c r="J6" s="837"/>
      <c r="K6" s="837"/>
      <c r="L6" s="837"/>
      <c r="M6" s="836"/>
    </row>
    <row r="7" spans="1:15">
      <c r="A7" s="328"/>
      <c r="B7" s="329"/>
      <c r="C7" s="329"/>
      <c r="D7" s="329"/>
      <c r="E7" s="329"/>
      <c r="F7" s="329"/>
      <c r="G7" s="330"/>
      <c r="H7" s="329"/>
      <c r="I7" s="329"/>
      <c r="J7" s="329"/>
      <c r="K7" s="329"/>
      <c r="L7" s="329"/>
      <c r="M7" s="331"/>
    </row>
    <row r="8" spans="1:15">
      <c r="A8" s="332" t="s">
        <v>144</v>
      </c>
      <c r="B8" s="333"/>
      <c r="C8" s="334"/>
      <c r="D8" s="334"/>
      <c r="E8" s="334"/>
      <c r="F8" s="335"/>
      <c r="G8" s="334"/>
      <c r="H8" s="335"/>
      <c r="I8" s="334"/>
      <c r="J8" s="334"/>
      <c r="K8" s="334"/>
      <c r="L8" s="336"/>
      <c r="M8" s="337"/>
    </row>
    <row r="9" spans="1:15">
      <c r="A9" s="409">
        <f>INFO!B12</f>
        <v>0</v>
      </c>
      <c r="B9" s="338">
        <f>INFO!B13</f>
        <v>0</v>
      </c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</row>
    <row r="10" spans="1:15">
      <c r="A10" s="339"/>
      <c r="B10" s="339"/>
      <c r="C10" s="339"/>
      <c r="D10" s="340"/>
      <c r="E10" s="339"/>
      <c r="F10" s="339"/>
      <c r="G10" s="339"/>
      <c r="H10" s="339"/>
      <c r="I10" s="339"/>
      <c r="J10" s="339"/>
      <c r="K10" s="339"/>
      <c r="L10" s="341"/>
      <c r="M10" s="341"/>
    </row>
    <row r="11" spans="1:15">
      <c r="A11" s="838" t="s">
        <v>168</v>
      </c>
      <c r="B11" s="839"/>
      <c r="C11" s="840"/>
      <c r="D11" s="841" t="s">
        <v>169</v>
      </c>
      <c r="E11" s="842"/>
      <c r="F11" s="838" t="s">
        <v>170</v>
      </c>
      <c r="G11" s="839"/>
      <c r="H11" s="839"/>
      <c r="I11" s="839"/>
      <c r="J11" s="840"/>
      <c r="K11" s="342" t="s">
        <v>116</v>
      </c>
      <c r="L11" s="343" t="s">
        <v>171</v>
      </c>
      <c r="M11" s="343" t="s">
        <v>172</v>
      </c>
    </row>
    <row r="12" spans="1:15">
      <c r="A12" s="344" t="s">
        <v>173</v>
      </c>
      <c r="B12" s="345" t="s">
        <v>98</v>
      </c>
      <c r="C12" s="346" t="s">
        <v>174</v>
      </c>
      <c r="D12" s="344" t="s">
        <v>123</v>
      </c>
      <c r="E12" s="344" t="s">
        <v>175</v>
      </c>
      <c r="F12" s="347" t="s">
        <v>176</v>
      </c>
      <c r="G12" s="348" t="s">
        <v>175</v>
      </c>
      <c r="H12" s="349" t="s">
        <v>177</v>
      </c>
      <c r="I12" s="348" t="s">
        <v>175</v>
      </c>
      <c r="J12" s="344" t="s">
        <v>178</v>
      </c>
      <c r="K12" s="344" t="s">
        <v>179</v>
      </c>
      <c r="L12" s="350" t="s">
        <v>180</v>
      </c>
      <c r="M12" s="350" t="s">
        <v>181</v>
      </c>
    </row>
    <row r="13" spans="1:15" ht="18" customHeight="1">
      <c r="A13" s="351"/>
      <c r="B13" s="352" t="e">
        <f>ORÇ!#REF!</f>
        <v>#REF!</v>
      </c>
      <c r="C13" s="353"/>
      <c r="D13" s="354">
        <f>INFO!B16</f>
        <v>0</v>
      </c>
      <c r="E13" s="355" t="e">
        <f>D13/$K$13</f>
        <v>#REF!</v>
      </c>
      <c r="F13" s="354" t="e">
        <f>K13-D13</f>
        <v>#REF!</v>
      </c>
      <c r="G13" s="355" t="e">
        <f>F13/$K$13</f>
        <v>#REF!</v>
      </c>
      <c r="H13" s="354"/>
      <c r="I13" s="355"/>
      <c r="J13" s="355"/>
      <c r="K13" s="356" t="e">
        <f>ORÇ!#REF!</f>
        <v>#REF!</v>
      </c>
      <c r="L13" s="831" t="s">
        <v>182</v>
      </c>
      <c r="M13" s="833" t="s">
        <v>183</v>
      </c>
    </row>
    <row r="14" spans="1:15" ht="18.75" customHeight="1">
      <c r="A14" s="351"/>
      <c r="B14" s="352"/>
      <c r="C14" s="353"/>
      <c r="D14" s="354"/>
      <c r="E14" s="355"/>
      <c r="F14" s="354"/>
      <c r="G14" s="355"/>
      <c r="H14" s="354"/>
      <c r="I14" s="355"/>
      <c r="J14" s="355"/>
      <c r="K14" s="356"/>
      <c r="L14" s="832"/>
      <c r="M14" s="834"/>
    </row>
    <row r="15" spans="1:15">
      <c r="A15" s="357"/>
      <c r="B15" s="358" t="s">
        <v>184</v>
      </c>
      <c r="C15" s="359"/>
      <c r="D15" s="360">
        <f>SUM(D13:D14)</f>
        <v>0</v>
      </c>
      <c r="E15" s="361" t="e">
        <f t="shared" ref="E15:G15" si="0">SUM(E13:E14)</f>
        <v>#REF!</v>
      </c>
      <c r="F15" s="360" t="e">
        <f t="shared" si="0"/>
        <v>#REF!</v>
      </c>
      <c r="G15" s="361" t="e">
        <f t="shared" si="0"/>
        <v>#REF!</v>
      </c>
      <c r="H15" s="362"/>
      <c r="I15" s="363"/>
      <c r="J15" s="364"/>
      <c r="K15" s="360" t="e">
        <f>SUM(K13:K14)</f>
        <v>#REF!</v>
      </c>
      <c r="L15" s="365"/>
      <c r="M15" s="366"/>
      <c r="N15" s="410" t="e">
        <f>D15+F15</f>
        <v>#REF!</v>
      </c>
      <c r="O15" s="411" t="e">
        <f>E15+G15</f>
        <v>#REF!</v>
      </c>
    </row>
    <row r="16" spans="1:15">
      <c r="A16" s="367"/>
      <c r="B16" s="368"/>
      <c r="C16" s="368"/>
      <c r="D16" s="369"/>
      <c r="E16" s="367"/>
      <c r="F16" s="370"/>
      <c r="G16" s="367"/>
      <c r="H16" s="369"/>
      <c r="I16" s="369"/>
      <c r="J16" s="369"/>
      <c r="K16" s="369"/>
      <c r="L16" s="371"/>
      <c r="M16" s="372"/>
      <c r="N16" s="410" t="e">
        <f>N15-K15</f>
        <v>#REF!</v>
      </c>
    </row>
    <row r="17" spans="1:13">
      <c r="A17" s="373"/>
      <c r="B17" s="374"/>
      <c r="C17" s="374"/>
      <c r="D17" s="375"/>
      <c r="E17" s="373"/>
      <c r="F17" s="376"/>
      <c r="G17" s="377"/>
      <c r="H17" s="378" t="s">
        <v>185</v>
      </c>
      <c r="I17" s="379" t="s">
        <v>186</v>
      </c>
      <c r="J17" s="380"/>
      <c r="K17" s="380"/>
      <c r="L17" s="381"/>
      <c r="M17" s="382"/>
    </row>
    <row r="18" spans="1:13">
      <c r="A18" s="373"/>
      <c r="B18" s="383"/>
      <c r="C18" s="383"/>
      <c r="D18" s="384"/>
      <c r="E18" s="373"/>
      <c r="F18" s="385"/>
      <c r="G18" s="377"/>
      <c r="H18" s="386"/>
      <c r="I18" s="387" t="s">
        <v>187</v>
      </c>
      <c r="J18" s="387"/>
      <c r="K18" s="387"/>
      <c r="L18" s="381"/>
      <c r="M18" s="382"/>
    </row>
    <row r="19" spans="1:13">
      <c r="A19" s="388" t="str">
        <f>INFO!B7</f>
        <v>Espririto Santo do Pinhal/SP</v>
      </c>
      <c r="B19" s="389">
        <f ca="1">INFO!B31</f>
        <v>44011</v>
      </c>
      <c r="C19" s="390"/>
      <c r="D19" s="391"/>
      <c r="E19" s="373"/>
      <c r="F19" s="385"/>
      <c r="G19" s="377"/>
      <c r="H19" s="392"/>
      <c r="I19" s="393"/>
      <c r="J19" s="393"/>
      <c r="K19" s="393"/>
      <c r="L19" s="394" t="s">
        <v>188</v>
      </c>
      <c r="M19" s="395"/>
    </row>
    <row r="20" spans="1:13">
      <c r="A20" s="396" t="s">
        <v>145</v>
      </c>
      <c r="B20" s="397"/>
      <c r="C20" s="397"/>
      <c r="D20" s="384"/>
      <c r="E20" s="373"/>
      <c r="F20" s="397"/>
      <c r="G20" s="397"/>
      <c r="H20" s="397"/>
      <c r="I20" s="397"/>
      <c r="J20" s="397"/>
      <c r="K20" s="397"/>
      <c r="L20" s="397"/>
      <c r="M20" s="398"/>
    </row>
    <row r="21" spans="1:13">
      <c r="A21" s="317"/>
      <c r="B21" s="397"/>
      <c r="C21" s="397"/>
      <c r="D21" s="375"/>
      <c r="E21" s="373"/>
      <c r="F21" s="397"/>
      <c r="G21" s="317"/>
      <c r="H21" s="317"/>
      <c r="I21" s="399"/>
      <c r="J21" s="399"/>
      <c r="K21" s="399"/>
      <c r="L21" s="399"/>
      <c r="M21" s="400"/>
    </row>
    <row r="22" spans="1:13">
      <c r="A22" s="317"/>
      <c r="B22" s="317"/>
      <c r="C22" s="317"/>
      <c r="D22" s="375"/>
      <c r="E22" s="317"/>
      <c r="F22" s="317"/>
      <c r="G22" s="317"/>
      <c r="H22" s="317"/>
      <c r="I22" s="401"/>
      <c r="J22" s="401"/>
      <c r="K22" s="401"/>
      <c r="L22" s="401"/>
      <c r="M22" s="400"/>
    </row>
    <row r="23" spans="1:13" ht="28.5">
      <c r="A23" s="402"/>
      <c r="B23" s="403"/>
      <c r="C23" s="317"/>
      <c r="D23" s="404"/>
      <c r="E23" s="405"/>
      <c r="F23" s="405"/>
      <c r="G23" s="405"/>
      <c r="H23" s="405"/>
      <c r="I23" s="405"/>
      <c r="J23" s="405"/>
      <c r="K23" s="405"/>
      <c r="L23" s="405"/>
      <c r="M23" s="400"/>
    </row>
    <row r="24" spans="1:13">
      <c r="A24" s="830" t="str">
        <f>INFO!B39</f>
        <v>Sergio Del Bianchi Junior</v>
      </c>
      <c r="B24" s="830"/>
      <c r="C24" s="406"/>
      <c r="D24" s="406"/>
      <c r="E24" s="406"/>
      <c r="F24" s="406"/>
      <c r="G24" s="406"/>
      <c r="H24" s="407"/>
      <c r="I24" s="407"/>
      <c r="J24" s="407"/>
      <c r="K24" s="407"/>
      <c r="L24" s="408"/>
      <c r="M24" s="408"/>
    </row>
    <row r="25" spans="1:13">
      <c r="A25" s="830" t="str">
        <f>INFO!B40</f>
        <v>Prefeito Municipal de Esperito Santo do Pinhal</v>
      </c>
      <c r="B25" s="830"/>
      <c r="C25" s="406"/>
      <c r="D25" s="406"/>
      <c r="E25" s="406"/>
      <c r="F25" s="406"/>
      <c r="G25" s="406"/>
      <c r="H25" s="406"/>
      <c r="I25" s="406"/>
      <c r="J25" s="406"/>
      <c r="K25" s="406"/>
      <c r="L25" s="408"/>
      <c r="M25" s="408"/>
    </row>
  </sheetData>
  <mergeCells count="11">
    <mergeCell ref="A24:B24"/>
    <mergeCell ref="A25:B25"/>
    <mergeCell ref="L13:L14"/>
    <mergeCell ref="M13:M14"/>
    <mergeCell ref="A6:B6"/>
    <mergeCell ref="C6:D6"/>
    <mergeCell ref="E6:G6"/>
    <mergeCell ref="H6:M6"/>
    <mergeCell ref="A11:C11"/>
    <mergeCell ref="D11:E11"/>
    <mergeCell ref="F11:J11"/>
  </mergeCells>
  <conditionalFormatting sqref="D11:E11">
    <cfRule type="containsText" dxfId="0" priority="1" stopIfTrue="1" operator="containsText" text="INFO">
      <formula>NOT(ISERROR(SEARCH("INFO",D11)))</formula>
    </cfRule>
  </conditionalFormatting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24"/>
  <sheetViews>
    <sheetView workbookViewId="0">
      <selection activeCell="C25" sqref="C25"/>
    </sheetView>
  </sheetViews>
  <sheetFormatPr defaultRowHeight="15"/>
  <cols>
    <col min="1" max="1" width="6.5703125" customWidth="1"/>
    <col min="2" max="2" width="10.7109375" customWidth="1"/>
    <col min="3" max="3" width="74" customWidth="1"/>
    <col min="4" max="4" width="9.140625" style="70" customWidth="1"/>
    <col min="5" max="5" width="12.7109375" customWidth="1"/>
    <col min="6" max="6" width="56" customWidth="1"/>
    <col min="9" max="9" width="17.85546875" customWidth="1"/>
    <col min="246" max="246" width="6.5703125" customWidth="1"/>
    <col min="247" max="247" width="10.7109375" customWidth="1"/>
    <col min="248" max="248" width="7" customWidth="1"/>
    <col min="249" max="249" width="74" customWidth="1"/>
    <col min="250" max="250" width="9.140625" customWidth="1"/>
    <col min="251" max="251" width="12.7109375" customWidth="1"/>
    <col min="252" max="252" width="1.7109375" customWidth="1"/>
    <col min="253" max="253" width="12.7109375" customWidth="1"/>
    <col min="254" max="254" width="1.7109375" customWidth="1"/>
    <col min="255" max="255" width="12.7109375" customWidth="1"/>
    <col min="256" max="256" width="1.7109375" customWidth="1"/>
    <col min="257" max="257" width="12.7109375" customWidth="1"/>
    <col min="258" max="258" width="1.7109375" customWidth="1"/>
    <col min="259" max="259" width="12.7109375" customWidth="1"/>
    <col min="260" max="260" width="1.7109375" customWidth="1"/>
    <col min="261" max="261" width="12.7109375" customWidth="1"/>
    <col min="262" max="262" width="27.28515625" customWidth="1"/>
    <col min="265" max="265" width="17.85546875" customWidth="1"/>
    <col min="502" max="502" width="6.5703125" customWidth="1"/>
    <col min="503" max="503" width="10.7109375" customWidth="1"/>
    <col min="504" max="504" width="7" customWidth="1"/>
    <col min="505" max="505" width="74" customWidth="1"/>
    <col min="506" max="506" width="9.140625" customWidth="1"/>
    <col min="507" max="507" width="12.7109375" customWidth="1"/>
    <col min="508" max="508" width="1.7109375" customWidth="1"/>
    <col min="509" max="509" width="12.7109375" customWidth="1"/>
    <col min="510" max="510" width="1.7109375" customWidth="1"/>
    <col min="511" max="511" width="12.7109375" customWidth="1"/>
    <col min="512" max="512" width="1.7109375" customWidth="1"/>
    <col min="513" max="513" width="12.7109375" customWidth="1"/>
    <col min="514" max="514" width="1.7109375" customWidth="1"/>
    <col min="515" max="515" width="12.7109375" customWidth="1"/>
    <col min="516" max="516" width="1.7109375" customWidth="1"/>
    <col min="517" max="517" width="12.7109375" customWidth="1"/>
    <col min="518" max="518" width="27.28515625" customWidth="1"/>
    <col min="521" max="521" width="17.85546875" customWidth="1"/>
    <col min="758" max="758" width="6.5703125" customWidth="1"/>
    <col min="759" max="759" width="10.7109375" customWidth="1"/>
    <col min="760" max="760" width="7" customWidth="1"/>
    <col min="761" max="761" width="74" customWidth="1"/>
    <col min="762" max="762" width="9.140625" customWidth="1"/>
    <col min="763" max="763" width="12.7109375" customWidth="1"/>
    <col min="764" max="764" width="1.7109375" customWidth="1"/>
    <col min="765" max="765" width="12.7109375" customWidth="1"/>
    <col min="766" max="766" width="1.7109375" customWidth="1"/>
    <col min="767" max="767" width="12.7109375" customWidth="1"/>
    <col min="768" max="768" width="1.7109375" customWidth="1"/>
    <col min="769" max="769" width="12.7109375" customWidth="1"/>
    <col min="770" max="770" width="1.7109375" customWidth="1"/>
    <col min="771" max="771" width="12.7109375" customWidth="1"/>
    <col min="772" max="772" width="1.7109375" customWidth="1"/>
    <col min="773" max="773" width="12.7109375" customWidth="1"/>
    <col min="774" max="774" width="27.28515625" customWidth="1"/>
    <col min="777" max="777" width="17.85546875" customWidth="1"/>
    <col min="1014" max="1014" width="6.5703125" customWidth="1"/>
    <col min="1015" max="1015" width="10.7109375" customWidth="1"/>
    <col min="1016" max="1016" width="7" customWidth="1"/>
    <col min="1017" max="1017" width="74" customWidth="1"/>
    <col min="1018" max="1018" width="9.140625" customWidth="1"/>
    <col min="1019" max="1019" width="12.7109375" customWidth="1"/>
    <col min="1020" max="1020" width="1.7109375" customWidth="1"/>
    <col min="1021" max="1021" width="12.7109375" customWidth="1"/>
    <col min="1022" max="1022" width="1.7109375" customWidth="1"/>
    <col min="1023" max="1023" width="12.7109375" customWidth="1"/>
    <col min="1024" max="1024" width="1.7109375" customWidth="1"/>
    <col min="1025" max="1025" width="12.7109375" customWidth="1"/>
    <col min="1026" max="1026" width="1.7109375" customWidth="1"/>
    <col min="1027" max="1027" width="12.7109375" customWidth="1"/>
    <col min="1028" max="1028" width="1.7109375" customWidth="1"/>
    <col min="1029" max="1029" width="12.7109375" customWidth="1"/>
    <col min="1030" max="1030" width="27.28515625" customWidth="1"/>
    <col min="1033" max="1033" width="17.85546875" customWidth="1"/>
    <col min="1270" max="1270" width="6.5703125" customWidth="1"/>
    <col min="1271" max="1271" width="10.7109375" customWidth="1"/>
    <col min="1272" max="1272" width="7" customWidth="1"/>
    <col min="1273" max="1273" width="74" customWidth="1"/>
    <col min="1274" max="1274" width="9.140625" customWidth="1"/>
    <col min="1275" max="1275" width="12.7109375" customWidth="1"/>
    <col min="1276" max="1276" width="1.7109375" customWidth="1"/>
    <col min="1277" max="1277" width="12.7109375" customWidth="1"/>
    <col min="1278" max="1278" width="1.7109375" customWidth="1"/>
    <col min="1279" max="1279" width="12.7109375" customWidth="1"/>
    <col min="1280" max="1280" width="1.7109375" customWidth="1"/>
    <col min="1281" max="1281" width="12.7109375" customWidth="1"/>
    <col min="1282" max="1282" width="1.7109375" customWidth="1"/>
    <col min="1283" max="1283" width="12.7109375" customWidth="1"/>
    <col min="1284" max="1284" width="1.7109375" customWidth="1"/>
    <col min="1285" max="1285" width="12.7109375" customWidth="1"/>
    <col min="1286" max="1286" width="27.28515625" customWidth="1"/>
    <col min="1289" max="1289" width="17.85546875" customWidth="1"/>
    <col min="1526" max="1526" width="6.5703125" customWidth="1"/>
    <col min="1527" max="1527" width="10.7109375" customWidth="1"/>
    <col min="1528" max="1528" width="7" customWidth="1"/>
    <col min="1529" max="1529" width="74" customWidth="1"/>
    <col min="1530" max="1530" width="9.140625" customWidth="1"/>
    <col min="1531" max="1531" width="12.7109375" customWidth="1"/>
    <col min="1532" max="1532" width="1.7109375" customWidth="1"/>
    <col min="1533" max="1533" width="12.7109375" customWidth="1"/>
    <col min="1534" max="1534" width="1.7109375" customWidth="1"/>
    <col min="1535" max="1535" width="12.7109375" customWidth="1"/>
    <col min="1536" max="1536" width="1.7109375" customWidth="1"/>
    <col min="1537" max="1537" width="12.7109375" customWidth="1"/>
    <col min="1538" max="1538" width="1.7109375" customWidth="1"/>
    <col min="1539" max="1539" width="12.7109375" customWidth="1"/>
    <col min="1540" max="1540" width="1.7109375" customWidth="1"/>
    <col min="1541" max="1541" width="12.7109375" customWidth="1"/>
    <col min="1542" max="1542" width="27.28515625" customWidth="1"/>
    <col min="1545" max="1545" width="17.85546875" customWidth="1"/>
    <col min="1782" max="1782" width="6.5703125" customWidth="1"/>
    <col min="1783" max="1783" width="10.7109375" customWidth="1"/>
    <col min="1784" max="1784" width="7" customWidth="1"/>
    <col min="1785" max="1785" width="74" customWidth="1"/>
    <col min="1786" max="1786" width="9.140625" customWidth="1"/>
    <col min="1787" max="1787" width="12.7109375" customWidth="1"/>
    <col min="1788" max="1788" width="1.7109375" customWidth="1"/>
    <col min="1789" max="1789" width="12.7109375" customWidth="1"/>
    <col min="1790" max="1790" width="1.7109375" customWidth="1"/>
    <col min="1791" max="1791" width="12.7109375" customWidth="1"/>
    <col min="1792" max="1792" width="1.7109375" customWidth="1"/>
    <col min="1793" max="1793" width="12.7109375" customWidth="1"/>
    <col min="1794" max="1794" width="1.7109375" customWidth="1"/>
    <col min="1795" max="1795" width="12.7109375" customWidth="1"/>
    <col min="1796" max="1796" width="1.7109375" customWidth="1"/>
    <col min="1797" max="1797" width="12.7109375" customWidth="1"/>
    <col min="1798" max="1798" width="27.28515625" customWidth="1"/>
    <col min="1801" max="1801" width="17.85546875" customWidth="1"/>
    <col min="2038" max="2038" width="6.5703125" customWidth="1"/>
    <col min="2039" max="2039" width="10.7109375" customWidth="1"/>
    <col min="2040" max="2040" width="7" customWidth="1"/>
    <col min="2041" max="2041" width="74" customWidth="1"/>
    <col min="2042" max="2042" width="9.140625" customWidth="1"/>
    <col min="2043" max="2043" width="12.7109375" customWidth="1"/>
    <col min="2044" max="2044" width="1.7109375" customWidth="1"/>
    <col min="2045" max="2045" width="12.7109375" customWidth="1"/>
    <col min="2046" max="2046" width="1.7109375" customWidth="1"/>
    <col min="2047" max="2047" width="12.7109375" customWidth="1"/>
    <col min="2048" max="2048" width="1.7109375" customWidth="1"/>
    <col min="2049" max="2049" width="12.7109375" customWidth="1"/>
    <col min="2050" max="2050" width="1.7109375" customWidth="1"/>
    <col min="2051" max="2051" width="12.7109375" customWidth="1"/>
    <col min="2052" max="2052" width="1.7109375" customWidth="1"/>
    <col min="2053" max="2053" width="12.7109375" customWidth="1"/>
    <col min="2054" max="2054" width="27.28515625" customWidth="1"/>
    <col min="2057" max="2057" width="17.85546875" customWidth="1"/>
    <col min="2294" max="2294" width="6.5703125" customWidth="1"/>
    <col min="2295" max="2295" width="10.7109375" customWidth="1"/>
    <col min="2296" max="2296" width="7" customWidth="1"/>
    <col min="2297" max="2297" width="74" customWidth="1"/>
    <col min="2298" max="2298" width="9.140625" customWidth="1"/>
    <col min="2299" max="2299" width="12.7109375" customWidth="1"/>
    <col min="2300" max="2300" width="1.7109375" customWidth="1"/>
    <col min="2301" max="2301" width="12.7109375" customWidth="1"/>
    <col min="2302" max="2302" width="1.7109375" customWidth="1"/>
    <col min="2303" max="2303" width="12.7109375" customWidth="1"/>
    <col min="2304" max="2304" width="1.7109375" customWidth="1"/>
    <col min="2305" max="2305" width="12.7109375" customWidth="1"/>
    <col min="2306" max="2306" width="1.7109375" customWidth="1"/>
    <col min="2307" max="2307" width="12.7109375" customWidth="1"/>
    <col min="2308" max="2308" width="1.7109375" customWidth="1"/>
    <col min="2309" max="2309" width="12.7109375" customWidth="1"/>
    <col min="2310" max="2310" width="27.28515625" customWidth="1"/>
    <col min="2313" max="2313" width="17.85546875" customWidth="1"/>
    <col min="2550" max="2550" width="6.5703125" customWidth="1"/>
    <col min="2551" max="2551" width="10.7109375" customWidth="1"/>
    <col min="2552" max="2552" width="7" customWidth="1"/>
    <col min="2553" max="2553" width="74" customWidth="1"/>
    <col min="2554" max="2554" width="9.140625" customWidth="1"/>
    <col min="2555" max="2555" width="12.7109375" customWidth="1"/>
    <col min="2556" max="2556" width="1.7109375" customWidth="1"/>
    <col min="2557" max="2557" width="12.7109375" customWidth="1"/>
    <col min="2558" max="2558" width="1.7109375" customWidth="1"/>
    <col min="2559" max="2559" width="12.7109375" customWidth="1"/>
    <col min="2560" max="2560" width="1.7109375" customWidth="1"/>
    <col min="2561" max="2561" width="12.7109375" customWidth="1"/>
    <col min="2562" max="2562" width="1.7109375" customWidth="1"/>
    <col min="2563" max="2563" width="12.7109375" customWidth="1"/>
    <col min="2564" max="2564" width="1.7109375" customWidth="1"/>
    <col min="2565" max="2565" width="12.7109375" customWidth="1"/>
    <col min="2566" max="2566" width="27.28515625" customWidth="1"/>
    <col min="2569" max="2569" width="17.85546875" customWidth="1"/>
    <col min="2806" max="2806" width="6.5703125" customWidth="1"/>
    <col min="2807" max="2807" width="10.7109375" customWidth="1"/>
    <col min="2808" max="2808" width="7" customWidth="1"/>
    <col min="2809" max="2809" width="74" customWidth="1"/>
    <col min="2810" max="2810" width="9.140625" customWidth="1"/>
    <col min="2811" max="2811" width="12.7109375" customWidth="1"/>
    <col min="2812" max="2812" width="1.7109375" customWidth="1"/>
    <col min="2813" max="2813" width="12.7109375" customWidth="1"/>
    <col min="2814" max="2814" width="1.7109375" customWidth="1"/>
    <col min="2815" max="2815" width="12.7109375" customWidth="1"/>
    <col min="2816" max="2816" width="1.7109375" customWidth="1"/>
    <col min="2817" max="2817" width="12.7109375" customWidth="1"/>
    <col min="2818" max="2818" width="1.7109375" customWidth="1"/>
    <col min="2819" max="2819" width="12.7109375" customWidth="1"/>
    <col min="2820" max="2820" width="1.7109375" customWidth="1"/>
    <col min="2821" max="2821" width="12.7109375" customWidth="1"/>
    <col min="2822" max="2822" width="27.28515625" customWidth="1"/>
    <col min="2825" max="2825" width="17.85546875" customWidth="1"/>
    <col min="3062" max="3062" width="6.5703125" customWidth="1"/>
    <col min="3063" max="3063" width="10.7109375" customWidth="1"/>
    <col min="3064" max="3064" width="7" customWidth="1"/>
    <col min="3065" max="3065" width="74" customWidth="1"/>
    <col min="3066" max="3066" width="9.140625" customWidth="1"/>
    <col min="3067" max="3067" width="12.7109375" customWidth="1"/>
    <col min="3068" max="3068" width="1.7109375" customWidth="1"/>
    <col min="3069" max="3069" width="12.7109375" customWidth="1"/>
    <col min="3070" max="3070" width="1.7109375" customWidth="1"/>
    <col min="3071" max="3071" width="12.7109375" customWidth="1"/>
    <col min="3072" max="3072" width="1.7109375" customWidth="1"/>
    <col min="3073" max="3073" width="12.7109375" customWidth="1"/>
    <col min="3074" max="3074" width="1.7109375" customWidth="1"/>
    <col min="3075" max="3075" width="12.7109375" customWidth="1"/>
    <col min="3076" max="3076" width="1.7109375" customWidth="1"/>
    <col min="3077" max="3077" width="12.7109375" customWidth="1"/>
    <col min="3078" max="3078" width="27.28515625" customWidth="1"/>
    <col min="3081" max="3081" width="17.85546875" customWidth="1"/>
    <col min="3318" max="3318" width="6.5703125" customWidth="1"/>
    <col min="3319" max="3319" width="10.7109375" customWidth="1"/>
    <col min="3320" max="3320" width="7" customWidth="1"/>
    <col min="3321" max="3321" width="74" customWidth="1"/>
    <col min="3322" max="3322" width="9.140625" customWidth="1"/>
    <col min="3323" max="3323" width="12.7109375" customWidth="1"/>
    <col min="3324" max="3324" width="1.7109375" customWidth="1"/>
    <col min="3325" max="3325" width="12.7109375" customWidth="1"/>
    <col min="3326" max="3326" width="1.7109375" customWidth="1"/>
    <col min="3327" max="3327" width="12.7109375" customWidth="1"/>
    <col min="3328" max="3328" width="1.7109375" customWidth="1"/>
    <col min="3329" max="3329" width="12.7109375" customWidth="1"/>
    <col min="3330" max="3330" width="1.7109375" customWidth="1"/>
    <col min="3331" max="3331" width="12.7109375" customWidth="1"/>
    <col min="3332" max="3332" width="1.7109375" customWidth="1"/>
    <col min="3333" max="3333" width="12.7109375" customWidth="1"/>
    <col min="3334" max="3334" width="27.28515625" customWidth="1"/>
    <col min="3337" max="3337" width="17.85546875" customWidth="1"/>
    <col min="3574" max="3574" width="6.5703125" customWidth="1"/>
    <col min="3575" max="3575" width="10.7109375" customWidth="1"/>
    <col min="3576" max="3576" width="7" customWidth="1"/>
    <col min="3577" max="3577" width="74" customWidth="1"/>
    <col min="3578" max="3578" width="9.140625" customWidth="1"/>
    <col min="3579" max="3579" width="12.7109375" customWidth="1"/>
    <col min="3580" max="3580" width="1.7109375" customWidth="1"/>
    <col min="3581" max="3581" width="12.7109375" customWidth="1"/>
    <col min="3582" max="3582" width="1.7109375" customWidth="1"/>
    <col min="3583" max="3583" width="12.7109375" customWidth="1"/>
    <col min="3584" max="3584" width="1.7109375" customWidth="1"/>
    <col min="3585" max="3585" width="12.7109375" customWidth="1"/>
    <col min="3586" max="3586" width="1.7109375" customWidth="1"/>
    <col min="3587" max="3587" width="12.7109375" customWidth="1"/>
    <col min="3588" max="3588" width="1.7109375" customWidth="1"/>
    <col min="3589" max="3589" width="12.7109375" customWidth="1"/>
    <col min="3590" max="3590" width="27.28515625" customWidth="1"/>
    <col min="3593" max="3593" width="17.85546875" customWidth="1"/>
    <col min="3830" max="3830" width="6.5703125" customWidth="1"/>
    <col min="3831" max="3831" width="10.7109375" customWidth="1"/>
    <col min="3832" max="3832" width="7" customWidth="1"/>
    <col min="3833" max="3833" width="74" customWidth="1"/>
    <col min="3834" max="3834" width="9.140625" customWidth="1"/>
    <col min="3835" max="3835" width="12.7109375" customWidth="1"/>
    <col min="3836" max="3836" width="1.7109375" customWidth="1"/>
    <col min="3837" max="3837" width="12.7109375" customWidth="1"/>
    <col min="3838" max="3838" width="1.7109375" customWidth="1"/>
    <col min="3839" max="3839" width="12.7109375" customWidth="1"/>
    <col min="3840" max="3840" width="1.7109375" customWidth="1"/>
    <col min="3841" max="3841" width="12.7109375" customWidth="1"/>
    <col min="3842" max="3842" width="1.7109375" customWidth="1"/>
    <col min="3843" max="3843" width="12.7109375" customWidth="1"/>
    <col min="3844" max="3844" width="1.7109375" customWidth="1"/>
    <col min="3845" max="3845" width="12.7109375" customWidth="1"/>
    <col min="3846" max="3846" width="27.28515625" customWidth="1"/>
    <col min="3849" max="3849" width="17.85546875" customWidth="1"/>
    <col min="4086" max="4086" width="6.5703125" customWidth="1"/>
    <col min="4087" max="4087" width="10.7109375" customWidth="1"/>
    <col min="4088" max="4088" width="7" customWidth="1"/>
    <col min="4089" max="4089" width="74" customWidth="1"/>
    <col min="4090" max="4090" width="9.140625" customWidth="1"/>
    <col min="4091" max="4091" width="12.7109375" customWidth="1"/>
    <col min="4092" max="4092" width="1.7109375" customWidth="1"/>
    <col min="4093" max="4093" width="12.7109375" customWidth="1"/>
    <col min="4094" max="4094" width="1.7109375" customWidth="1"/>
    <col min="4095" max="4095" width="12.7109375" customWidth="1"/>
    <col min="4096" max="4096" width="1.7109375" customWidth="1"/>
    <col min="4097" max="4097" width="12.7109375" customWidth="1"/>
    <col min="4098" max="4098" width="1.7109375" customWidth="1"/>
    <col min="4099" max="4099" width="12.7109375" customWidth="1"/>
    <col min="4100" max="4100" width="1.7109375" customWidth="1"/>
    <col min="4101" max="4101" width="12.7109375" customWidth="1"/>
    <col min="4102" max="4102" width="27.28515625" customWidth="1"/>
    <col min="4105" max="4105" width="17.85546875" customWidth="1"/>
    <col min="4342" max="4342" width="6.5703125" customWidth="1"/>
    <col min="4343" max="4343" width="10.7109375" customWidth="1"/>
    <col min="4344" max="4344" width="7" customWidth="1"/>
    <col min="4345" max="4345" width="74" customWidth="1"/>
    <col min="4346" max="4346" width="9.140625" customWidth="1"/>
    <col min="4347" max="4347" width="12.7109375" customWidth="1"/>
    <col min="4348" max="4348" width="1.7109375" customWidth="1"/>
    <col min="4349" max="4349" width="12.7109375" customWidth="1"/>
    <col min="4350" max="4350" width="1.7109375" customWidth="1"/>
    <col min="4351" max="4351" width="12.7109375" customWidth="1"/>
    <col min="4352" max="4352" width="1.7109375" customWidth="1"/>
    <col min="4353" max="4353" width="12.7109375" customWidth="1"/>
    <col min="4354" max="4354" width="1.7109375" customWidth="1"/>
    <col min="4355" max="4355" width="12.7109375" customWidth="1"/>
    <col min="4356" max="4356" width="1.7109375" customWidth="1"/>
    <col min="4357" max="4357" width="12.7109375" customWidth="1"/>
    <col min="4358" max="4358" width="27.28515625" customWidth="1"/>
    <col min="4361" max="4361" width="17.85546875" customWidth="1"/>
    <col min="4598" max="4598" width="6.5703125" customWidth="1"/>
    <col min="4599" max="4599" width="10.7109375" customWidth="1"/>
    <col min="4600" max="4600" width="7" customWidth="1"/>
    <col min="4601" max="4601" width="74" customWidth="1"/>
    <col min="4602" max="4602" width="9.140625" customWidth="1"/>
    <col min="4603" max="4603" width="12.7109375" customWidth="1"/>
    <col min="4604" max="4604" width="1.7109375" customWidth="1"/>
    <col min="4605" max="4605" width="12.7109375" customWidth="1"/>
    <col min="4606" max="4606" width="1.7109375" customWidth="1"/>
    <col min="4607" max="4607" width="12.7109375" customWidth="1"/>
    <col min="4608" max="4608" width="1.7109375" customWidth="1"/>
    <col min="4609" max="4609" width="12.7109375" customWidth="1"/>
    <col min="4610" max="4610" width="1.7109375" customWidth="1"/>
    <col min="4611" max="4611" width="12.7109375" customWidth="1"/>
    <col min="4612" max="4612" width="1.7109375" customWidth="1"/>
    <col min="4613" max="4613" width="12.7109375" customWidth="1"/>
    <col min="4614" max="4614" width="27.28515625" customWidth="1"/>
    <col min="4617" max="4617" width="17.85546875" customWidth="1"/>
    <col min="4854" max="4854" width="6.5703125" customWidth="1"/>
    <col min="4855" max="4855" width="10.7109375" customWidth="1"/>
    <col min="4856" max="4856" width="7" customWidth="1"/>
    <col min="4857" max="4857" width="74" customWidth="1"/>
    <col min="4858" max="4858" width="9.140625" customWidth="1"/>
    <col min="4859" max="4859" width="12.7109375" customWidth="1"/>
    <col min="4860" max="4860" width="1.7109375" customWidth="1"/>
    <col min="4861" max="4861" width="12.7109375" customWidth="1"/>
    <col min="4862" max="4862" width="1.7109375" customWidth="1"/>
    <col min="4863" max="4863" width="12.7109375" customWidth="1"/>
    <col min="4864" max="4864" width="1.7109375" customWidth="1"/>
    <col min="4865" max="4865" width="12.7109375" customWidth="1"/>
    <col min="4866" max="4866" width="1.7109375" customWidth="1"/>
    <col min="4867" max="4867" width="12.7109375" customWidth="1"/>
    <col min="4868" max="4868" width="1.7109375" customWidth="1"/>
    <col min="4869" max="4869" width="12.7109375" customWidth="1"/>
    <col min="4870" max="4870" width="27.28515625" customWidth="1"/>
    <col min="4873" max="4873" width="17.85546875" customWidth="1"/>
    <col min="5110" max="5110" width="6.5703125" customWidth="1"/>
    <col min="5111" max="5111" width="10.7109375" customWidth="1"/>
    <col min="5112" max="5112" width="7" customWidth="1"/>
    <col min="5113" max="5113" width="74" customWidth="1"/>
    <col min="5114" max="5114" width="9.140625" customWidth="1"/>
    <col min="5115" max="5115" width="12.7109375" customWidth="1"/>
    <col min="5116" max="5116" width="1.7109375" customWidth="1"/>
    <col min="5117" max="5117" width="12.7109375" customWidth="1"/>
    <col min="5118" max="5118" width="1.7109375" customWidth="1"/>
    <col min="5119" max="5119" width="12.7109375" customWidth="1"/>
    <col min="5120" max="5120" width="1.7109375" customWidth="1"/>
    <col min="5121" max="5121" width="12.7109375" customWidth="1"/>
    <col min="5122" max="5122" width="1.7109375" customWidth="1"/>
    <col min="5123" max="5123" width="12.7109375" customWidth="1"/>
    <col min="5124" max="5124" width="1.7109375" customWidth="1"/>
    <col min="5125" max="5125" width="12.7109375" customWidth="1"/>
    <col min="5126" max="5126" width="27.28515625" customWidth="1"/>
    <col min="5129" max="5129" width="17.85546875" customWidth="1"/>
    <col min="5366" max="5366" width="6.5703125" customWidth="1"/>
    <col min="5367" max="5367" width="10.7109375" customWidth="1"/>
    <col min="5368" max="5368" width="7" customWidth="1"/>
    <col min="5369" max="5369" width="74" customWidth="1"/>
    <col min="5370" max="5370" width="9.140625" customWidth="1"/>
    <col min="5371" max="5371" width="12.7109375" customWidth="1"/>
    <col min="5372" max="5372" width="1.7109375" customWidth="1"/>
    <col min="5373" max="5373" width="12.7109375" customWidth="1"/>
    <col min="5374" max="5374" width="1.7109375" customWidth="1"/>
    <col min="5375" max="5375" width="12.7109375" customWidth="1"/>
    <col min="5376" max="5376" width="1.7109375" customWidth="1"/>
    <col min="5377" max="5377" width="12.7109375" customWidth="1"/>
    <col min="5378" max="5378" width="1.7109375" customWidth="1"/>
    <col min="5379" max="5379" width="12.7109375" customWidth="1"/>
    <col min="5380" max="5380" width="1.7109375" customWidth="1"/>
    <col min="5381" max="5381" width="12.7109375" customWidth="1"/>
    <col min="5382" max="5382" width="27.28515625" customWidth="1"/>
    <col min="5385" max="5385" width="17.85546875" customWidth="1"/>
    <col min="5622" max="5622" width="6.5703125" customWidth="1"/>
    <col min="5623" max="5623" width="10.7109375" customWidth="1"/>
    <col min="5624" max="5624" width="7" customWidth="1"/>
    <col min="5625" max="5625" width="74" customWidth="1"/>
    <col min="5626" max="5626" width="9.140625" customWidth="1"/>
    <col min="5627" max="5627" width="12.7109375" customWidth="1"/>
    <col min="5628" max="5628" width="1.7109375" customWidth="1"/>
    <col min="5629" max="5629" width="12.7109375" customWidth="1"/>
    <col min="5630" max="5630" width="1.7109375" customWidth="1"/>
    <col min="5631" max="5631" width="12.7109375" customWidth="1"/>
    <col min="5632" max="5632" width="1.7109375" customWidth="1"/>
    <col min="5633" max="5633" width="12.7109375" customWidth="1"/>
    <col min="5634" max="5634" width="1.7109375" customWidth="1"/>
    <col min="5635" max="5635" width="12.7109375" customWidth="1"/>
    <col min="5636" max="5636" width="1.7109375" customWidth="1"/>
    <col min="5637" max="5637" width="12.7109375" customWidth="1"/>
    <col min="5638" max="5638" width="27.28515625" customWidth="1"/>
    <col min="5641" max="5641" width="17.85546875" customWidth="1"/>
    <col min="5878" max="5878" width="6.5703125" customWidth="1"/>
    <col min="5879" max="5879" width="10.7109375" customWidth="1"/>
    <col min="5880" max="5880" width="7" customWidth="1"/>
    <col min="5881" max="5881" width="74" customWidth="1"/>
    <col min="5882" max="5882" width="9.140625" customWidth="1"/>
    <col min="5883" max="5883" width="12.7109375" customWidth="1"/>
    <col min="5884" max="5884" width="1.7109375" customWidth="1"/>
    <col min="5885" max="5885" width="12.7109375" customWidth="1"/>
    <col min="5886" max="5886" width="1.7109375" customWidth="1"/>
    <col min="5887" max="5887" width="12.7109375" customWidth="1"/>
    <col min="5888" max="5888" width="1.7109375" customWidth="1"/>
    <col min="5889" max="5889" width="12.7109375" customWidth="1"/>
    <col min="5890" max="5890" width="1.7109375" customWidth="1"/>
    <col min="5891" max="5891" width="12.7109375" customWidth="1"/>
    <col min="5892" max="5892" width="1.7109375" customWidth="1"/>
    <col min="5893" max="5893" width="12.7109375" customWidth="1"/>
    <col min="5894" max="5894" width="27.28515625" customWidth="1"/>
    <col min="5897" max="5897" width="17.85546875" customWidth="1"/>
    <col min="6134" max="6134" width="6.5703125" customWidth="1"/>
    <col min="6135" max="6135" width="10.7109375" customWidth="1"/>
    <col min="6136" max="6136" width="7" customWidth="1"/>
    <col min="6137" max="6137" width="74" customWidth="1"/>
    <col min="6138" max="6138" width="9.140625" customWidth="1"/>
    <col min="6139" max="6139" width="12.7109375" customWidth="1"/>
    <col min="6140" max="6140" width="1.7109375" customWidth="1"/>
    <col min="6141" max="6141" width="12.7109375" customWidth="1"/>
    <col min="6142" max="6142" width="1.7109375" customWidth="1"/>
    <col min="6143" max="6143" width="12.7109375" customWidth="1"/>
    <col min="6144" max="6144" width="1.7109375" customWidth="1"/>
    <col min="6145" max="6145" width="12.7109375" customWidth="1"/>
    <col min="6146" max="6146" width="1.7109375" customWidth="1"/>
    <col min="6147" max="6147" width="12.7109375" customWidth="1"/>
    <col min="6148" max="6148" width="1.7109375" customWidth="1"/>
    <col min="6149" max="6149" width="12.7109375" customWidth="1"/>
    <col min="6150" max="6150" width="27.28515625" customWidth="1"/>
    <col min="6153" max="6153" width="17.85546875" customWidth="1"/>
    <col min="6390" max="6390" width="6.5703125" customWidth="1"/>
    <col min="6391" max="6391" width="10.7109375" customWidth="1"/>
    <col min="6392" max="6392" width="7" customWidth="1"/>
    <col min="6393" max="6393" width="74" customWidth="1"/>
    <col min="6394" max="6394" width="9.140625" customWidth="1"/>
    <col min="6395" max="6395" width="12.7109375" customWidth="1"/>
    <col min="6396" max="6396" width="1.7109375" customWidth="1"/>
    <col min="6397" max="6397" width="12.7109375" customWidth="1"/>
    <col min="6398" max="6398" width="1.7109375" customWidth="1"/>
    <col min="6399" max="6399" width="12.7109375" customWidth="1"/>
    <col min="6400" max="6400" width="1.7109375" customWidth="1"/>
    <col min="6401" max="6401" width="12.7109375" customWidth="1"/>
    <col min="6402" max="6402" width="1.7109375" customWidth="1"/>
    <col min="6403" max="6403" width="12.7109375" customWidth="1"/>
    <col min="6404" max="6404" width="1.7109375" customWidth="1"/>
    <col min="6405" max="6405" width="12.7109375" customWidth="1"/>
    <col min="6406" max="6406" width="27.28515625" customWidth="1"/>
    <col min="6409" max="6409" width="17.85546875" customWidth="1"/>
    <col min="6646" max="6646" width="6.5703125" customWidth="1"/>
    <col min="6647" max="6647" width="10.7109375" customWidth="1"/>
    <col min="6648" max="6648" width="7" customWidth="1"/>
    <col min="6649" max="6649" width="74" customWidth="1"/>
    <col min="6650" max="6650" width="9.140625" customWidth="1"/>
    <col min="6651" max="6651" width="12.7109375" customWidth="1"/>
    <col min="6652" max="6652" width="1.7109375" customWidth="1"/>
    <col min="6653" max="6653" width="12.7109375" customWidth="1"/>
    <col min="6654" max="6654" width="1.7109375" customWidth="1"/>
    <col min="6655" max="6655" width="12.7109375" customWidth="1"/>
    <col min="6656" max="6656" width="1.7109375" customWidth="1"/>
    <col min="6657" max="6657" width="12.7109375" customWidth="1"/>
    <col min="6658" max="6658" width="1.7109375" customWidth="1"/>
    <col min="6659" max="6659" width="12.7109375" customWidth="1"/>
    <col min="6660" max="6660" width="1.7109375" customWidth="1"/>
    <col min="6661" max="6661" width="12.7109375" customWidth="1"/>
    <col min="6662" max="6662" width="27.28515625" customWidth="1"/>
    <col min="6665" max="6665" width="17.85546875" customWidth="1"/>
    <col min="6902" max="6902" width="6.5703125" customWidth="1"/>
    <col min="6903" max="6903" width="10.7109375" customWidth="1"/>
    <col min="6904" max="6904" width="7" customWidth="1"/>
    <col min="6905" max="6905" width="74" customWidth="1"/>
    <col min="6906" max="6906" width="9.140625" customWidth="1"/>
    <col min="6907" max="6907" width="12.7109375" customWidth="1"/>
    <col min="6908" max="6908" width="1.7109375" customWidth="1"/>
    <col min="6909" max="6909" width="12.7109375" customWidth="1"/>
    <col min="6910" max="6910" width="1.7109375" customWidth="1"/>
    <col min="6911" max="6911" width="12.7109375" customWidth="1"/>
    <col min="6912" max="6912" width="1.7109375" customWidth="1"/>
    <col min="6913" max="6913" width="12.7109375" customWidth="1"/>
    <col min="6914" max="6914" width="1.7109375" customWidth="1"/>
    <col min="6915" max="6915" width="12.7109375" customWidth="1"/>
    <col min="6916" max="6916" width="1.7109375" customWidth="1"/>
    <col min="6917" max="6917" width="12.7109375" customWidth="1"/>
    <col min="6918" max="6918" width="27.28515625" customWidth="1"/>
    <col min="6921" max="6921" width="17.85546875" customWidth="1"/>
    <col min="7158" max="7158" width="6.5703125" customWidth="1"/>
    <col min="7159" max="7159" width="10.7109375" customWidth="1"/>
    <col min="7160" max="7160" width="7" customWidth="1"/>
    <col min="7161" max="7161" width="74" customWidth="1"/>
    <col min="7162" max="7162" width="9.140625" customWidth="1"/>
    <col min="7163" max="7163" width="12.7109375" customWidth="1"/>
    <col min="7164" max="7164" width="1.7109375" customWidth="1"/>
    <col min="7165" max="7165" width="12.7109375" customWidth="1"/>
    <col min="7166" max="7166" width="1.7109375" customWidth="1"/>
    <col min="7167" max="7167" width="12.7109375" customWidth="1"/>
    <col min="7168" max="7168" width="1.7109375" customWidth="1"/>
    <col min="7169" max="7169" width="12.7109375" customWidth="1"/>
    <col min="7170" max="7170" width="1.7109375" customWidth="1"/>
    <col min="7171" max="7171" width="12.7109375" customWidth="1"/>
    <col min="7172" max="7172" width="1.7109375" customWidth="1"/>
    <col min="7173" max="7173" width="12.7109375" customWidth="1"/>
    <col min="7174" max="7174" width="27.28515625" customWidth="1"/>
    <col min="7177" max="7177" width="17.85546875" customWidth="1"/>
    <col min="7414" max="7414" width="6.5703125" customWidth="1"/>
    <col min="7415" max="7415" width="10.7109375" customWidth="1"/>
    <col min="7416" max="7416" width="7" customWidth="1"/>
    <col min="7417" max="7417" width="74" customWidth="1"/>
    <col min="7418" max="7418" width="9.140625" customWidth="1"/>
    <col min="7419" max="7419" width="12.7109375" customWidth="1"/>
    <col min="7420" max="7420" width="1.7109375" customWidth="1"/>
    <col min="7421" max="7421" width="12.7109375" customWidth="1"/>
    <col min="7422" max="7422" width="1.7109375" customWidth="1"/>
    <col min="7423" max="7423" width="12.7109375" customWidth="1"/>
    <col min="7424" max="7424" width="1.7109375" customWidth="1"/>
    <col min="7425" max="7425" width="12.7109375" customWidth="1"/>
    <col min="7426" max="7426" width="1.7109375" customWidth="1"/>
    <col min="7427" max="7427" width="12.7109375" customWidth="1"/>
    <col min="7428" max="7428" width="1.7109375" customWidth="1"/>
    <col min="7429" max="7429" width="12.7109375" customWidth="1"/>
    <col min="7430" max="7430" width="27.28515625" customWidth="1"/>
    <col min="7433" max="7433" width="17.85546875" customWidth="1"/>
    <col min="7670" max="7670" width="6.5703125" customWidth="1"/>
    <col min="7671" max="7671" width="10.7109375" customWidth="1"/>
    <col min="7672" max="7672" width="7" customWidth="1"/>
    <col min="7673" max="7673" width="74" customWidth="1"/>
    <col min="7674" max="7674" width="9.140625" customWidth="1"/>
    <col min="7675" max="7675" width="12.7109375" customWidth="1"/>
    <col min="7676" max="7676" width="1.7109375" customWidth="1"/>
    <col min="7677" max="7677" width="12.7109375" customWidth="1"/>
    <col min="7678" max="7678" width="1.7109375" customWidth="1"/>
    <col min="7679" max="7679" width="12.7109375" customWidth="1"/>
    <col min="7680" max="7680" width="1.7109375" customWidth="1"/>
    <col min="7681" max="7681" width="12.7109375" customWidth="1"/>
    <col min="7682" max="7682" width="1.7109375" customWidth="1"/>
    <col min="7683" max="7683" width="12.7109375" customWidth="1"/>
    <col min="7684" max="7684" width="1.7109375" customWidth="1"/>
    <col min="7685" max="7685" width="12.7109375" customWidth="1"/>
    <col min="7686" max="7686" width="27.28515625" customWidth="1"/>
    <col min="7689" max="7689" width="17.85546875" customWidth="1"/>
    <col min="7926" max="7926" width="6.5703125" customWidth="1"/>
    <col min="7927" max="7927" width="10.7109375" customWidth="1"/>
    <col min="7928" max="7928" width="7" customWidth="1"/>
    <col min="7929" max="7929" width="74" customWidth="1"/>
    <col min="7930" max="7930" width="9.140625" customWidth="1"/>
    <col min="7931" max="7931" width="12.7109375" customWidth="1"/>
    <col min="7932" max="7932" width="1.7109375" customWidth="1"/>
    <col min="7933" max="7933" width="12.7109375" customWidth="1"/>
    <col min="7934" max="7934" width="1.7109375" customWidth="1"/>
    <col min="7935" max="7935" width="12.7109375" customWidth="1"/>
    <col min="7936" max="7936" width="1.7109375" customWidth="1"/>
    <col min="7937" max="7937" width="12.7109375" customWidth="1"/>
    <col min="7938" max="7938" width="1.7109375" customWidth="1"/>
    <col min="7939" max="7939" width="12.7109375" customWidth="1"/>
    <col min="7940" max="7940" width="1.7109375" customWidth="1"/>
    <col min="7941" max="7941" width="12.7109375" customWidth="1"/>
    <col min="7942" max="7942" width="27.28515625" customWidth="1"/>
    <col min="7945" max="7945" width="17.85546875" customWidth="1"/>
    <col min="8182" max="8182" width="6.5703125" customWidth="1"/>
    <col min="8183" max="8183" width="10.7109375" customWidth="1"/>
    <col min="8184" max="8184" width="7" customWidth="1"/>
    <col min="8185" max="8185" width="74" customWidth="1"/>
    <col min="8186" max="8186" width="9.140625" customWidth="1"/>
    <col min="8187" max="8187" width="12.7109375" customWidth="1"/>
    <col min="8188" max="8188" width="1.7109375" customWidth="1"/>
    <col min="8189" max="8189" width="12.7109375" customWidth="1"/>
    <col min="8190" max="8190" width="1.7109375" customWidth="1"/>
    <col min="8191" max="8191" width="12.7109375" customWidth="1"/>
    <col min="8192" max="8192" width="1.7109375" customWidth="1"/>
    <col min="8193" max="8193" width="12.7109375" customWidth="1"/>
    <col min="8194" max="8194" width="1.7109375" customWidth="1"/>
    <col min="8195" max="8195" width="12.7109375" customWidth="1"/>
    <col min="8196" max="8196" width="1.7109375" customWidth="1"/>
    <col min="8197" max="8197" width="12.7109375" customWidth="1"/>
    <col min="8198" max="8198" width="27.28515625" customWidth="1"/>
    <col min="8201" max="8201" width="17.85546875" customWidth="1"/>
    <col min="8438" max="8438" width="6.5703125" customWidth="1"/>
    <col min="8439" max="8439" width="10.7109375" customWidth="1"/>
    <col min="8440" max="8440" width="7" customWidth="1"/>
    <col min="8441" max="8441" width="74" customWidth="1"/>
    <col min="8442" max="8442" width="9.140625" customWidth="1"/>
    <col min="8443" max="8443" width="12.7109375" customWidth="1"/>
    <col min="8444" max="8444" width="1.7109375" customWidth="1"/>
    <col min="8445" max="8445" width="12.7109375" customWidth="1"/>
    <col min="8446" max="8446" width="1.7109375" customWidth="1"/>
    <col min="8447" max="8447" width="12.7109375" customWidth="1"/>
    <col min="8448" max="8448" width="1.7109375" customWidth="1"/>
    <col min="8449" max="8449" width="12.7109375" customWidth="1"/>
    <col min="8450" max="8450" width="1.7109375" customWidth="1"/>
    <col min="8451" max="8451" width="12.7109375" customWidth="1"/>
    <col min="8452" max="8452" width="1.7109375" customWidth="1"/>
    <col min="8453" max="8453" width="12.7109375" customWidth="1"/>
    <col min="8454" max="8454" width="27.28515625" customWidth="1"/>
    <col min="8457" max="8457" width="17.85546875" customWidth="1"/>
    <col min="8694" max="8694" width="6.5703125" customWidth="1"/>
    <col min="8695" max="8695" width="10.7109375" customWidth="1"/>
    <col min="8696" max="8696" width="7" customWidth="1"/>
    <col min="8697" max="8697" width="74" customWidth="1"/>
    <col min="8698" max="8698" width="9.140625" customWidth="1"/>
    <col min="8699" max="8699" width="12.7109375" customWidth="1"/>
    <col min="8700" max="8700" width="1.7109375" customWidth="1"/>
    <col min="8701" max="8701" width="12.7109375" customWidth="1"/>
    <col min="8702" max="8702" width="1.7109375" customWidth="1"/>
    <col min="8703" max="8703" width="12.7109375" customWidth="1"/>
    <col min="8704" max="8704" width="1.7109375" customWidth="1"/>
    <col min="8705" max="8705" width="12.7109375" customWidth="1"/>
    <col min="8706" max="8706" width="1.7109375" customWidth="1"/>
    <col min="8707" max="8707" width="12.7109375" customWidth="1"/>
    <col min="8708" max="8708" width="1.7109375" customWidth="1"/>
    <col min="8709" max="8709" width="12.7109375" customWidth="1"/>
    <col min="8710" max="8710" width="27.28515625" customWidth="1"/>
    <col min="8713" max="8713" width="17.85546875" customWidth="1"/>
    <col min="8950" max="8950" width="6.5703125" customWidth="1"/>
    <col min="8951" max="8951" width="10.7109375" customWidth="1"/>
    <col min="8952" max="8952" width="7" customWidth="1"/>
    <col min="8953" max="8953" width="74" customWidth="1"/>
    <col min="8954" max="8954" width="9.140625" customWidth="1"/>
    <col min="8955" max="8955" width="12.7109375" customWidth="1"/>
    <col min="8956" max="8956" width="1.7109375" customWidth="1"/>
    <col min="8957" max="8957" width="12.7109375" customWidth="1"/>
    <col min="8958" max="8958" width="1.7109375" customWidth="1"/>
    <col min="8959" max="8959" width="12.7109375" customWidth="1"/>
    <col min="8960" max="8960" width="1.7109375" customWidth="1"/>
    <col min="8961" max="8961" width="12.7109375" customWidth="1"/>
    <col min="8962" max="8962" width="1.7109375" customWidth="1"/>
    <col min="8963" max="8963" width="12.7109375" customWidth="1"/>
    <col min="8964" max="8964" width="1.7109375" customWidth="1"/>
    <col min="8965" max="8965" width="12.7109375" customWidth="1"/>
    <col min="8966" max="8966" width="27.28515625" customWidth="1"/>
    <col min="8969" max="8969" width="17.85546875" customWidth="1"/>
    <col min="9206" max="9206" width="6.5703125" customWidth="1"/>
    <col min="9207" max="9207" width="10.7109375" customWidth="1"/>
    <col min="9208" max="9208" width="7" customWidth="1"/>
    <col min="9209" max="9209" width="74" customWidth="1"/>
    <col min="9210" max="9210" width="9.140625" customWidth="1"/>
    <col min="9211" max="9211" width="12.7109375" customWidth="1"/>
    <col min="9212" max="9212" width="1.7109375" customWidth="1"/>
    <col min="9213" max="9213" width="12.7109375" customWidth="1"/>
    <col min="9214" max="9214" width="1.7109375" customWidth="1"/>
    <col min="9215" max="9215" width="12.7109375" customWidth="1"/>
    <col min="9216" max="9216" width="1.7109375" customWidth="1"/>
    <col min="9217" max="9217" width="12.7109375" customWidth="1"/>
    <col min="9218" max="9218" width="1.7109375" customWidth="1"/>
    <col min="9219" max="9219" width="12.7109375" customWidth="1"/>
    <col min="9220" max="9220" width="1.7109375" customWidth="1"/>
    <col min="9221" max="9221" width="12.7109375" customWidth="1"/>
    <col min="9222" max="9222" width="27.28515625" customWidth="1"/>
    <col min="9225" max="9225" width="17.85546875" customWidth="1"/>
    <col min="9462" max="9462" width="6.5703125" customWidth="1"/>
    <col min="9463" max="9463" width="10.7109375" customWidth="1"/>
    <col min="9464" max="9464" width="7" customWidth="1"/>
    <col min="9465" max="9465" width="74" customWidth="1"/>
    <col min="9466" max="9466" width="9.140625" customWidth="1"/>
    <col min="9467" max="9467" width="12.7109375" customWidth="1"/>
    <col min="9468" max="9468" width="1.7109375" customWidth="1"/>
    <col min="9469" max="9469" width="12.7109375" customWidth="1"/>
    <col min="9470" max="9470" width="1.7109375" customWidth="1"/>
    <col min="9471" max="9471" width="12.7109375" customWidth="1"/>
    <col min="9472" max="9472" width="1.7109375" customWidth="1"/>
    <col min="9473" max="9473" width="12.7109375" customWidth="1"/>
    <col min="9474" max="9474" width="1.7109375" customWidth="1"/>
    <col min="9475" max="9475" width="12.7109375" customWidth="1"/>
    <col min="9476" max="9476" width="1.7109375" customWidth="1"/>
    <col min="9477" max="9477" width="12.7109375" customWidth="1"/>
    <col min="9478" max="9478" width="27.28515625" customWidth="1"/>
    <col min="9481" max="9481" width="17.85546875" customWidth="1"/>
    <col min="9718" max="9718" width="6.5703125" customWidth="1"/>
    <col min="9719" max="9719" width="10.7109375" customWidth="1"/>
    <col min="9720" max="9720" width="7" customWidth="1"/>
    <col min="9721" max="9721" width="74" customWidth="1"/>
    <col min="9722" max="9722" width="9.140625" customWidth="1"/>
    <col min="9723" max="9723" width="12.7109375" customWidth="1"/>
    <col min="9724" max="9724" width="1.7109375" customWidth="1"/>
    <col min="9725" max="9725" width="12.7109375" customWidth="1"/>
    <col min="9726" max="9726" width="1.7109375" customWidth="1"/>
    <col min="9727" max="9727" width="12.7109375" customWidth="1"/>
    <col min="9728" max="9728" width="1.7109375" customWidth="1"/>
    <col min="9729" max="9729" width="12.7109375" customWidth="1"/>
    <col min="9730" max="9730" width="1.7109375" customWidth="1"/>
    <col min="9731" max="9731" width="12.7109375" customWidth="1"/>
    <col min="9732" max="9732" width="1.7109375" customWidth="1"/>
    <col min="9733" max="9733" width="12.7109375" customWidth="1"/>
    <col min="9734" max="9734" width="27.28515625" customWidth="1"/>
    <col min="9737" max="9737" width="17.85546875" customWidth="1"/>
    <col min="9974" max="9974" width="6.5703125" customWidth="1"/>
    <col min="9975" max="9975" width="10.7109375" customWidth="1"/>
    <col min="9976" max="9976" width="7" customWidth="1"/>
    <col min="9977" max="9977" width="74" customWidth="1"/>
    <col min="9978" max="9978" width="9.140625" customWidth="1"/>
    <col min="9979" max="9979" width="12.7109375" customWidth="1"/>
    <col min="9980" max="9980" width="1.7109375" customWidth="1"/>
    <col min="9981" max="9981" width="12.7109375" customWidth="1"/>
    <col min="9982" max="9982" width="1.7109375" customWidth="1"/>
    <col min="9983" max="9983" width="12.7109375" customWidth="1"/>
    <col min="9984" max="9984" width="1.7109375" customWidth="1"/>
    <col min="9985" max="9985" width="12.7109375" customWidth="1"/>
    <col min="9986" max="9986" width="1.7109375" customWidth="1"/>
    <col min="9987" max="9987" width="12.7109375" customWidth="1"/>
    <col min="9988" max="9988" width="1.7109375" customWidth="1"/>
    <col min="9989" max="9989" width="12.7109375" customWidth="1"/>
    <col min="9990" max="9990" width="27.28515625" customWidth="1"/>
    <col min="9993" max="9993" width="17.85546875" customWidth="1"/>
    <col min="10230" max="10230" width="6.5703125" customWidth="1"/>
    <col min="10231" max="10231" width="10.7109375" customWidth="1"/>
    <col min="10232" max="10232" width="7" customWidth="1"/>
    <col min="10233" max="10233" width="74" customWidth="1"/>
    <col min="10234" max="10234" width="9.140625" customWidth="1"/>
    <col min="10235" max="10235" width="12.7109375" customWidth="1"/>
    <col min="10236" max="10236" width="1.7109375" customWidth="1"/>
    <col min="10237" max="10237" width="12.7109375" customWidth="1"/>
    <col min="10238" max="10238" width="1.7109375" customWidth="1"/>
    <col min="10239" max="10239" width="12.7109375" customWidth="1"/>
    <col min="10240" max="10240" width="1.7109375" customWidth="1"/>
    <col min="10241" max="10241" width="12.7109375" customWidth="1"/>
    <col min="10242" max="10242" width="1.7109375" customWidth="1"/>
    <col min="10243" max="10243" width="12.7109375" customWidth="1"/>
    <col min="10244" max="10244" width="1.7109375" customWidth="1"/>
    <col min="10245" max="10245" width="12.7109375" customWidth="1"/>
    <col min="10246" max="10246" width="27.28515625" customWidth="1"/>
    <col min="10249" max="10249" width="17.85546875" customWidth="1"/>
    <col min="10486" max="10486" width="6.5703125" customWidth="1"/>
    <col min="10487" max="10487" width="10.7109375" customWidth="1"/>
    <col min="10488" max="10488" width="7" customWidth="1"/>
    <col min="10489" max="10489" width="74" customWidth="1"/>
    <col min="10490" max="10490" width="9.140625" customWidth="1"/>
    <col min="10491" max="10491" width="12.7109375" customWidth="1"/>
    <col min="10492" max="10492" width="1.7109375" customWidth="1"/>
    <col min="10493" max="10493" width="12.7109375" customWidth="1"/>
    <col min="10494" max="10494" width="1.7109375" customWidth="1"/>
    <col min="10495" max="10495" width="12.7109375" customWidth="1"/>
    <col min="10496" max="10496" width="1.7109375" customWidth="1"/>
    <col min="10497" max="10497" width="12.7109375" customWidth="1"/>
    <col min="10498" max="10498" width="1.7109375" customWidth="1"/>
    <col min="10499" max="10499" width="12.7109375" customWidth="1"/>
    <col min="10500" max="10500" width="1.7109375" customWidth="1"/>
    <col min="10501" max="10501" width="12.7109375" customWidth="1"/>
    <col min="10502" max="10502" width="27.28515625" customWidth="1"/>
    <col min="10505" max="10505" width="17.85546875" customWidth="1"/>
    <col min="10742" max="10742" width="6.5703125" customWidth="1"/>
    <col min="10743" max="10743" width="10.7109375" customWidth="1"/>
    <col min="10744" max="10744" width="7" customWidth="1"/>
    <col min="10745" max="10745" width="74" customWidth="1"/>
    <col min="10746" max="10746" width="9.140625" customWidth="1"/>
    <col min="10747" max="10747" width="12.7109375" customWidth="1"/>
    <col min="10748" max="10748" width="1.7109375" customWidth="1"/>
    <col min="10749" max="10749" width="12.7109375" customWidth="1"/>
    <col min="10750" max="10750" width="1.7109375" customWidth="1"/>
    <col min="10751" max="10751" width="12.7109375" customWidth="1"/>
    <col min="10752" max="10752" width="1.7109375" customWidth="1"/>
    <col min="10753" max="10753" width="12.7109375" customWidth="1"/>
    <col min="10754" max="10754" width="1.7109375" customWidth="1"/>
    <col min="10755" max="10755" width="12.7109375" customWidth="1"/>
    <col min="10756" max="10756" width="1.7109375" customWidth="1"/>
    <col min="10757" max="10757" width="12.7109375" customWidth="1"/>
    <col min="10758" max="10758" width="27.28515625" customWidth="1"/>
    <col min="10761" max="10761" width="17.85546875" customWidth="1"/>
    <col min="10998" max="10998" width="6.5703125" customWidth="1"/>
    <col min="10999" max="10999" width="10.7109375" customWidth="1"/>
    <col min="11000" max="11000" width="7" customWidth="1"/>
    <col min="11001" max="11001" width="74" customWidth="1"/>
    <col min="11002" max="11002" width="9.140625" customWidth="1"/>
    <col min="11003" max="11003" width="12.7109375" customWidth="1"/>
    <col min="11004" max="11004" width="1.7109375" customWidth="1"/>
    <col min="11005" max="11005" width="12.7109375" customWidth="1"/>
    <col min="11006" max="11006" width="1.7109375" customWidth="1"/>
    <col min="11007" max="11007" width="12.7109375" customWidth="1"/>
    <col min="11008" max="11008" width="1.7109375" customWidth="1"/>
    <col min="11009" max="11009" width="12.7109375" customWidth="1"/>
    <col min="11010" max="11010" width="1.7109375" customWidth="1"/>
    <col min="11011" max="11011" width="12.7109375" customWidth="1"/>
    <col min="11012" max="11012" width="1.7109375" customWidth="1"/>
    <col min="11013" max="11013" width="12.7109375" customWidth="1"/>
    <col min="11014" max="11014" width="27.28515625" customWidth="1"/>
    <col min="11017" max="11017" width="17.85546875" customWidth="1"/>
    <col min="11254" max="11254" width="6.5703125" customWidth="1"/>
    <col min="11255" max="11255" width="10.7109375" customWidth="1"/>
    <col min="11256" max="11256" width="7" customWidth="1"/>
    <col min="11257" max="11257" width="74" customWidth="1"/>
    <col min="11258" max="11258" width="9.140625" customWidth="1"/>
    <col min="11259" max="11259" width="12.7109375" customWidth="1"/>
    <col min="11260" max="11260" width="1.7109375" customWidth="1"/>
    <col min="11261" max="11261" width="12.7109375" customWidth="1"/>
    <col min="11262" max="11262" width="1.7109375" customWidth="1"/>
    <col min="11263" max="11263" width="12.7109375" customWidth="1"/>
    <col min="11264" max="11264" width="1.7109375" customWidth="1"/>
    <col min="11265" max="11265" width="12.7109375" customWidth="1"/>
    <col min="11266" max="11266" width="1.7109375" customWidth="1"/>
    <col min="11267" max="11267" width="12.7109375" customWidth="1"/>
    <col min="11268" max="11268" width="1.7109375" customWidth="1"/>
    <col min="11269" max="11269" width="12.7109375" customWidth="1"/>
    <col min="11270" max="11270" width="27.28515625" customWidth="1"/>
    <col min="11273" max="11273" width="17.85546875" customWidth="1"/>
    <col min="11510" max="11510" width="6.5703125" customWidth="1"/>
    <col min="11511" max="11511" width="10.7109375" customWidth="1"/>
    <col min="11512" max="11512" width="7" customWidth="1"/>
    <col min="11513" max="11513" width="74" customWidth="1"/>
    <col min="11514" max="11514" width="9.140625" customWidth="1"/>
    <col min="11515" max="11515" width="12.7109375" customWidth="1"/>
    <col min="11516" max="11516" width="1.7109375" customWidth="1"/>
    <col min="11517" max="11517" width="12.7109375" customWidth="1"/>
    <col min="11518" max="11518" width="1.7109375" customWidth="1"/>
    <col min="11519" max="11519" width="12.7109375" customWidth="1"/>
    <col min="11520" max="11520" width="1.7109375" customWidth="1"/>
    <col min="11521" max="11521" width="12.7109375" customWidth="1"/>
    <col min="11522" max="11522" width="1.7109375" customWidth="1"/>
    <col min="11523" max="11523" width="12.7109375" customWidth="1"/>
    <col min="11524" max="11524" width="1.7109375" customWidth="1"/>
    <col min="11525" max="11525" width="12.7109375" customWidth="1"/>
    <col min="11526" max="11526" width="27.28515625" customWidth="1"/>
    <col min="11529" max="11529" width="17.85546875" customWidth="1"/>
    <col min="11766" max="11766" width="6.5703125" customWidth="1"/>
    <col min="11767" max="11767" width="10.7109375" customWidth="1"/>
    <col min="11768" max="11768" width="7" customWidth="1"/>
    <col min="11769" max="11769" width="74" customWidth="1"/>
    <col min="11770" max="11770" width="9.140625" customWidth="1"/>
    <col min="11771" max="11771" width="12.7109375" customWidth="1"/>
    <col min="11772" max="11772" width="1.7109375" customWidth="1"/>
    <col min="11773" max="11773" width="12.7109375" customWidth="1"/>
    <col min="11774" max="11774" width="1.7109375" customWidth="1"/>
    <col min="11775" max="11775" width="12.7109375" customWidth="1"/>
    <col min="11776" max="11776" width="1.7109375" customWidth="1"/>
    <col min="11777" max="11777" width="12.7109375" customWidth="1"/>
    <col min="11778" max="11778" width="1.7109375" customWidth="1"/>
    <col min="11779" max="11779" width="12.7109375" customWidth="1"/>
    <col min="11780" max="11780" width="1.7109375" customWidth="1"/>
    <col min="11781" max="11781" width="12.7109375" customWidth="1"/>
    <col min="11782" max="11782" width="27.28515625" customWidth="1"/>
    <col min="11785" max="11785" width="17.85546875" customWidth="1"/>
    <col min="12022" max="12022" width="6.5703125" customWidth="1"/>
    <col min="12023" max="12023" width="10.7109375" customWidth="1"/>
    <col min="12024" max="12024" width="7" customWidth="1"/>
    <col min="12025" max="12025" width="74" customWidth="1"/>
    <col min="12026" max="12026" width="9.140625" customWidth="1"/>
    <col min="12027" max="12027" width="12.7109375" customWidth="1"/>
    <col min="12028" max="12028" width="1.7109375" customWidth="1"/>
    <col min="12029" max="12029" width="12.7109375" customWidth="1"/>
    <col min="12030" max="12030" width="1.7109375" customWidth="1"/>
    <col min="12031" max="12031" width="12.7109375" customWidth="1"/>
    <col min="12032" max="12032" width="1.7109375" customWidth="1"/>
    <col min="12033" max="12033" width="12.7109375" customWidth="1"/>
    <col min="12034" max="12034" width="1.7109375" customWidth="1"/>
    <col min="12035" max="12035" width="12.7109375" customWidth="1"/>
    <col min="12036" max="12036" width="1.7109375" customWidth="1"/>
    <col min="12037" max="12037" width="12.7109375" customWidth="1"/>
    <col min="12038" max="12038" width="27.28515625" customWidth="1"/>
    <col min="12041" max="12041" width="17.85546875" customWidth="1"/>
    <col min="12278" max="12278" width="6.5703125" customWidth="1"/>
    <col min="12279" max="12279" width="10.7109375" customWidth="1"/>
    <col min="12280" max="12280" width="7" customWidth="1"/>
    <col min="12281" max="12281" width="74" customWidth="1"/>
    <col min="12282" max="12282" width="9.140625" customWidth="1"/>
    <col min="12283" max="12283" width="12.7109375" customWidth="1"/>
    <col min="12284" max="12284" width="1.7109375" customWidth="1"/>
    <col min="12285" max="12285" width="12.7109375" customWidth="1"/>
    <col min="12286" max="12286" width="1.7109375" customWidth="1"/>
    <col min="12287" max="12287" width="12.7109375" customWidth="1"/>
    <col min="12288" max="12288" width="1.7109375" customWidth="1"/>
    <col min="12289" max="12289" width="12.7109375" customWidth="1"/>
    <col min="12290" max="12290" width="1.7109375" customWidth="1"/>
    <col min="12291" max="12291" width="12.7109375" customWidth="1"/>
    <col min="12292" max="12292" width="1.7109375" customWidth="1"/>
    <col min="12293" max="12293" width="12.7109375" customWidth="1"/>
    <col min="12294" max="12294" width="27.28515625" customWidth="1"/>
    <col min="12297" max="12297" width="17.85546875" customWidth="1"/>
    <col min="12534" max="12534" width="6.5703125" customWidth="1"/>
    <col min="12535" max="12535" width="10.7109375" customWidth="1"/>
    <col min="12536" max="12536" width="7" customWidth="1"/>
    <col min="12537" max="12537" width="74" customWidth="1"/>
    <col min="12538" max="12538" width="9.140625" customWidth="1"/>
    <col min="12539" max="12539" width="12.7109375" customWidth="1"/>
    <col min="12540" max="12540" width="1.7109375" customWidth="1"/>
    <col min="12541" max="12541" width="12.7109375" customWidth="1"/>
    <col min="12542" max="12542" width="1.7109375" customWidth="1"/>
    <col min="12543" max="12543" width="12.7109375" customWidth="1"/>
    <col min="12544" max="12544" width="1.7109375" customWidth="1"/>
    <col min="12545" max="12545" width="12.7109375" customWidth="1"/>
    <col min="12546" max="12546" width="1.7109375" customWidth="1"/>
    <col min="12547" max="12547" width="12.7109375" customWidth="1"/>
    <col min="12548" max="12548" width="1.7109375" customWidth="1"/>
    <col min="12549" max="12549" width="12.7109375" customWidth="1"/>
    <col min="12550" max="12550" width="27.28515625" customWidth="1"/>
    <col min="12553" max="12553" width="17.85546875" customWidth="1"/>
    <col min="12790" max="12790" width="6.5703125" customWidth="1"/>
    <col min="12791" max="12791" width="10.7109375" customWidth="1"/>
    <col min="12792" max="12792" width="7" customWidth="1"/>
    <col min="12793" max="12793" width="74" customWidth="1"/>
    <col min="12794" max="12794" width="9.140625" customWidth="1"/>
    <col min="12795" max="12795" width="12.7109375" customWidth="1"/>
    <col min="12796" max="12796" width="1.7109375" customWidth="1"/>
    <col min="12797" max="12797" width="12.7109375" customWidth="1"/>
    <col min="12798" max="12798" width="1.7109375" customWidth="1"/>
    <col min="12799" max="12799" width="12.7109375" customWidth="1"/>
    <col min="12800" max="12800" width="1.7109375" customWidth="1"/>
    <col min="12801" max="12801" width="12.7109375" customWidth="1"/>
    <col min="12802" max="12802" width="1.7109375" customWidth="1"/>
    <col min="12803" max="12803" width="12.7109375" customWidth="1"/>
    <col min="12804" max="12804" width="1.7109375" customWidth="1"/>
    <col min="12805" max="12805" width="12.7109375" customWidth="1"/>
    <col min="12806" max="12806" width="27.28515625" customWidth="1"/>
    <col min="12809" max="12809" width="17.85546875" customWidth="1"/>
    <col min="13046" max="13046" width="6.5703125" customWidth="1"/>
    <col min="13047" max="13047" width="10.7109375" customWidth="1"/>
    <col min="13048" max="13048" width="7" customWidth="1"/>
    <col min="13049" max="13049" width="74" customWidth="1"/>
    <col min="13050" max="13050" width="9.140625" customWidth="1"/>
    <col min="13051" max="13051" width="12.7109375" customWidth="1"/>
    <col min="13052" max="13052" width="1.7109375" customWidth="1"/>
    <col min="13053" max="13053" width="12.7109375" customWidth="1"/>
    <col min="13054" max="13054" width="1.7109375" customWidth="1"/>
    <col min="13055" max="13055" width="12.7109375" customWidth="1"/>
    <col min="13056" max="13056" width="1.7109375" customWidth="1"/>
    <col min="13057" max="13057" width="12.7109375" customWidth="1"/>
    <col min="13058" max="13058" width="1.7109375" customWidth="1"/>
    <col min="13059" max="13059" width="12.7109375" customWidth="1"/>
    <col min="13060" max="13060" width="1.7109375" customWidth="1"/>
    <col min="13061" max="13061" width="12.7109375" customWidth="1"/>
    <col min="13062" max="13062" width="27.28515625" customWidth="1"/>
    <col min="13065" max="13065" width="17.85546875" customWidth="1"/>
    <col min="13302" max="13302" width="6.5703125" customWidth="1"/>
    <col min="13303" max="13303" width="10.7109375" customWidth="1"/>
    <col min="13304" max="13304" width="7" customWidth="1"/>
    <col min="13305" max="13305" width="74" customWidth="1"/>
    <col min="13306" max="13306" width="9.140625" customWidth="1"/>
    <col min="13307" max="13307" width="12.7109375" customWidth="1"/>
    <col min="13308" max="13308" width="1.7109375" customWidth="1"/>
    <col min="13309" max="13309" width="12.7109375" customWidth="1"/>
    <col min="13310" max="13310" width="1.7109375" customWidth="1"/>
    <col min="13311" max="13311" width="12.7109375" customWidth="1"/>
    <col min="13312" max="13312" width="1.7109375" customWidth="1"/>
    <col min="13313" max="13313" width="12.7109375" customWidth="1"/>
    <col min="13314" max="13314" width="1.7109375" customWidth="1"/>
    <col min="13315" max="13315" width="12.7109375" customWidth="1"/>
    <col min="13316" max="13316" width="1.7109375" customWidth="1"/>
    <col min="13317" max="13317" width="12.7109375" customWidth="1"/>
    <col min="13318" max="13318" width="27.28515625" customWidth="1"/>
    <col min="13321" max="13321" width="17.85546875" customWidth="1"/>
    <col min="13558" max="13558" width="6.5703125" customWidth="1"/>
    <col min="13559" max="13559" width="10.7109375" customWidth="1"/>
    <col min="13560" max="13560" width="7" customWidth="1"/>
    <col min="13561" max="13561" width="74" customWidth="1"/>
    <col min="13562" max="13562" width="9.140625" customWidth="1"/>
    <col min="13563" max="13563" width="12.7109375" customWidth="1"/>
    <col min="13564" max="13564" width="1.7109375" customWidth="1"/>
    <col min="13565" max="13565" width="12.7109375" customWidth="1"/>
    <col min="13566" max="13566" width="1.7109375" customWidth="1"/>
    <col min="13567" max="13567" width="12.7109375" customWidth="1"/>
    <col min="13568" max="13568" width="1.7109375" customWidth="1"/>
    <col min="13569" max="13569" width="12.7109375" customWidth="1"/>
    <col min="13570" max="13570" width="1.7109375" customWidth="1"/>
    <col min="13571" max="13571" width="12.7109375" customWidth="1"/>
    <col min="13572" max="13572" width="1.7109375" customWidth="1"/>
    <col min="13573" max="13573" width="12.7109375" customWidth="1"/>
    <col min="13574" max="13574" width="27.28515625" customWidth="1"/>
    <col min="13577" max="13577" width="17.85546875" customWidth="1"/>
    <col min="13814" max="13814" width="6.5703125" customWidth="1"/>
    <col min="13815" max="13815" width="10.7109375" customWidth="1"/>
    <col min="13816" max="13816" width="7" customWidth="1"/>
    <col min="13817" max="13817" width="74" customWidth="1"/>
    <col min="13818" max="13818" width="9.140625" customWidth="1"/>
    <col min="13819" max="13819" width="12.7109375" customWidth="1"/>
    <col min="13820" max="13820" width="1.7109375" customWidth="1"/>
    <col min="13821" max="13821" width="12.7109375" customWidth="1"/>
    <col min="13822" max="13822" width="1.7109375" customWidth="1"/>
    <col min="13823" max="13823" width="12.7109375" customWidth="1"/>
    <col min="13824" max="13824" width="1.7109375" customWidth="1"/>
    <col min="13825" max="13825" width="12.7109375" customWidth="1"/>
    <col min="13826" max="13826" width="1.7109375" customWidth="1"/>
    <col min="13827" max="13827" width="12.7109375" customWidth="1"/>
    <col min="13828" max="13828" width="1.7109375" customWidth="1"/>
    <col min="13829" max="13829" width="12.7109375" customWidth="1"/>
    <col min="13830" max="13830" width="27.28515625" customWidth="1"/>
    <col min="13833" max="13833" width="17.85546875" customWidth="1"/>
    <col min="14070" max="14070" width="6.5703125" customWidth="1"/>
    <col min="14071" max="14071" width="10.7109375" customWidth="1"/>
    <col min="14072" max="14072" width="7" customWidth="1"/>
    <col min="14073" max="14073" width="74" customWidth="1"/>
    <col min="14074" max="14074" width="9.140625" customWidth="1"/>
    <col min="14075" max="14075" width="12.7109375" customWidth="1"/>
    <col min="14076" max="14076" width="1.7109375" customWidth="1"/>
    <col min="14077" max="14077" width="12.7109375" customWidth="1"/>
    <col min="14078" max="14078" width="1.7109375" customWidth="1"/>
    <col min="14079" max="14079" width="12.7109375" customWidth="1"/>
    <col min="14080" max="14080" width="1.7109375" customWidth="1"/>
    <col min="14081" max="14081" width="12.7109375" customWidth="1"/>
    <col min="14082" max="14082" width="1.7109375" customWidth="1"/>
    <col min="14083" max="14083" width="12.7109375" customWidth="1"/>
    <col min="14084" max="14084" width="1.7109375" customWidth="1"/>
    <col min="14085" max="14085" width="12.7109375" customWidth="1"/>
    <col min="14086" max="14086" width="27.28515625" customWidth="1"/>
    <col min="14089" max="14089" width="17.85546875" customWidth="1"/>
    <col min="14326" max="14326" width="6.5703125" customWidth="1"/>
    <col min="14327" max="14327" width="10.7109375" customWidth="1"/>
    <col min="14328" max="14328" width="7" customWidth="1"/>
    <col min="14329" max="14329" width="74" customWidth="1"/>
    <col min="14330" max="14330" width="9.140625" customWidth="1"/>
    <col min="14331" max="14331" width="12.7109375" customWidth="1"/>
    <col min="14332" max="14332" width="1.7109375" customWidth="1"/>
    <col min="14333" max="14333" width="12.7109375" customWidth="1"/>
    <col min="14334" max="14334" width="1.7109375" customWidth="1"/>
    <col min="14335" max="14335" width="12.7109375" customWidth="1"/>
    <col min="14336" max="14336" width="1.7109375" customWidth="1"/>
    <col min="14337" max="14337" width="12.7109375" customWidth="1"/>
    <col min="14338" max="14338" width="1.7109375" customWidth="1"/>
    <col min="14339" max="14339" width="12.7109375" customWidth="1"/>
    <col min="14340" max="14340" width="1.7109375" customWidth="1"/>
    <col min="14341" max="14341" width="12.7109375" customWidth="1"/>
    <col min="14342" max="14342" width="27.28515625" customWidth="1"/>
    <col min="14345" max="14345" width="17.85546875" customWidth="1"/>
    <col min="14582" max="14582" width="6.5703125" customWidth="1"/>
    <col min="14583" max="14583" width="10.7109375" customWidth="1"/>
    <col min="14584" max="14584" width="7" customWidth="1"/>
    <col min="14585" max="14585" width="74" customWidth="1"/>
    <col min="14586" max="14586" width="9.140625" customWidth="1"/>
    <col min="14587" max="14587" width="12.7109375" customWidth="1"/>
    <col min="14588" max="14588" width="1.7109375" customWidth="1"/>
    <col min="14589" max="14589" width="12.7109375" customWidth="1"/>
    <col min="14590" max="14590" width="1.7109375" customWidth="1"/>
    <col min="14591" max="14591" width="12.7109375" customWidth="1"/>
    <col min="14592" max="14592" width="1.7109375" customWidth="1"/>
    <col min="14593" max="14593" width="12.7109375" customWidth="1"/>
    <col min="14594" max="14594" width="1.7109375" customWidth="1"/>
    <col min="14595" max="14595" width="12.7109375" customWidth="1"/>
    <col min="14596" max="14596" width="1.7109375" customWidth="1"/>
    <col min="14597" max="14597" width="12.7109375" customWidth="1"/>
    <col min="14598" max="14598" width="27.28515625" customWidth="1"/>
    <col min="14601" max="14601" width="17.85546875" customWidth="1"/>
    <col min="14838" max="14838" width="6.5703125" customWidth="1"/>
    <col min="14839" max="14839" width="10.7109375" customWidth="1"/>
    <col min="14840" max="14840" width="7" customWidth="1"/>
    <col min="14841" max="14841" width="74" customWidth="1"/>
    <col min="14842" max="14842" width="9.140625" customWidth="1"/>
    <col min="14843" max="14843" width="12.7109375" customWidth="1"/>
    <col min="14844" max="14844" width="1.7109375" customWidth="1"/>
    <col min="14845" max="14845" width="12.7109375" customWidth="1"/>
    <col min="14846" max="14846" width="1.7109375" customWidth="1"/>
    <col min="14847" max="14847" width="12.7109375" customWidth="1"/>
    <col min="14848" max="14848" width="1.7109375" customWidth="1"/>
    <col min="14849" max="14849" width="12.7109375" customWidth="1"/>
    <col min="14850" max="14850" width="1.7109375" customWidth="1"/>
    <col min="14851" max="14851" width="12.7109375" customWidth="1"/>
    <col min="14852" max="14852" width="1.7109375" customWidth="1"/>
    <col min="14853" max="14853" width="12.7109375" customWidth="1"/>
    <col min="14854" max="14854" width="27.28515625" customWidth="1"/>
    <col min="14857" max="14857" width="17.85546875" customWidth="1"/>
    <col min="15094" max="15094" width="6.5703125" customWidth="1"/>
    <col min="15095" max="15095" width="10.7109375" customWidth="1"/>
    <col min="15096" max="15096" width="7" customWidth="1"/>
    <col min="15097" max="15097" width="74" customWidth="1"/>
    <col min="15098" max="15098" width="9.140625" customWidth="1"/>
    <col min="15099" max="15099" width="12.7109375" customWidth="1"/>
    <col min="15100" max="15100" width="1.7109375" customWidth="1"/>
    <col min="15101" max="15101" width="12.7109375" customWidth="1"/>
    <col min="15102" max="15102" width="1.7109375" customWidth="1"/>
    <col min="15103" max="15103" width="12.7109375" customWidth="1"/>
    <col min="15104" max="15104" width="1.7109375" customWidth="1"/>
    <col min="15105" max="15105" width="12.7109375" customWidth="1"/>
    <col min="15106" max="15106" width="1.7109375" customWidth="1"/>
    <col min="15107" max="15107" width="12.7109375" customWidth="1"/>
    <col min="15108" max="15108" width="1.7109375" customWidth="1"/>
    <col min="15109" max="15109" width="12.7109375" customWidth="1"/>
    <col min="15110" max="15110" width="27.28515625" customWidth="1"/>
    <col min="15113" max="15113" width="17.85546875" customWidth="1"/>
    <col min="15350" max="15350" width="6.5703125" customWidth="1"/>
    <col min="15351" max="15351" width="10.7109375" customWidth="1"/>
    <col min="15352" max="15352" width="7" customWidth="1"/>
    <col min="15353" max="15353" width="74" customWidth="1"/>
    <col min="15354" max="15354" width="9.140625" customWidth="1"/>
    <col min="15355" max="15355" width="12.7109375" customWidth="1"/>
    <col min="15356" max="15356" width="1.7109375" customWidth="1"/>
    <col min="15357" max="15357" width="12.7109375" customWidth="1"/>
    <col min="15358" max="15358" width="1.7109375" customWidth="1"/>
    <col min="15359" max="15359" width="12.7109375" customWidth="1"/>
    <col min="15360" max="15360" width="1.7109375" customWidth="1"/>
    <col min="15361" max="15361" width="12.7109375" customWidth="1"/>
    <col min="15362" max="15362" width="1.7109375" customWidth="1"/>
    <col min="15363" max="15363" width="12.7109375" customWidth="1"/>
    <col min="15364" max="15364" width="1.7109375" customWidth="1"/>
    <col min="15365" max="15365" width="12.7109375" customWidth="1"/>
    <col min="15366" max="15366" width="27.28515625" customWidth="1"/>
    <col min="15369" max="15369" width="17.85546875" customWidth="1"/>
    <col min="15606" max="15606" width="6.5703125" customWidth="1"/>
    <col min="15607" max="15607" width="10.7109375" customWidth="1"/>
    <col min="15608" max="15608" width="7" customWidth="1"/>
    <col min="15609" max="15609" width="74" customWidth="1"/>
    <col min="15610" max="15610" width="9.140625" customWidth="1"/>
    <col min="15611" max="15611" width="12.7109375" customWidth="1"/>
    <col min="15612" max="15612" width="1.7109375" customWidth="1"/>
    <col min="15613" max="15613" width="12.7109375" customWidth="1"/>
    <col min="15614" max="15614" width="1.7109375" customWidth="1"/>
    <col min="15615" max="15615" width="12.7109375" customWidth="1"/>
    <col min="15616" max="15616" width="1.7109375" customWidth="1"/>
    <col min="15617" max="15617" width="12.7109375" customWidth="1"/>
    <col min="15618" max="15618" width="1.7109375" customWidth="1"/>
    <col min="15619" max="15619" width="12.7109375" customWidth="1"/>
    <col min="15620" max="15620" width="1.7109375" customWidth="1"/>
    <col min="15621" max="15621" width="12.7109375" customWidth="1"/>
    <col min="15622" max="15622" width="27.28515625" customWidth="1"/>
    <col min="15625" max="15625" width="17.85546875" customWidth="1"/>
    <col min="15862" max="15862" width="6.5703125" customWidth="1"/>
    <col min="15863" max="15863" width="10.7109375" customWidth="1"/>
    <col min="15864" max="15864" width="7" customWidth="1"/>
    <col min="15865" max="15865" width="74" customWidth="1"/>
    <col min="15866" max="15866" width="9.140625" customWidth="1"/>
    <col min="15867" max="15867" width="12.7109375" customWidth="1"/>
    <col min="15868" max="15868" width="1.7109375" customWidth="1"/>
    <col min="15869" max="15869" width="12.7109375" customWidth="1"/>
    <col min="15870" max="15870" width="1.7109375" customWidth="1"/>
    <col min="15871" max="15871" width="12.7109375" customWidth="1"/>
    <col min="15872" max="15872" width="1.7109375" customWidth="1"/>
    <col min="15873" max="15873" width="12.7109375" customWidth="1"/>
    <col min="15874" max="15874" width="1.7109375" customWidth="1"/>
    <col min="15875" max="15875" width="12.7109375" customWidth="1"/>
    <col min="15876" max="15876" width="1.7109375" customWidth="1"/>
    <col min="15877" max="15877" width="12.7109375" customWidth="1"/>
    <col min="15878" max="15878" width="27.28515625" customWidth="1"/>
    <col min="15881" max="15881" width="17.85546875" customWidth="1"/>
    <col min="16118" max="16118" width="6.5703125" customWidth="1"/>
    <col min="16119" max="16119" width="10.7109375" customWidth="1"/>
    <col min="16120" max="16120" width="7" customWidth="1"/>
    <col min="16121" max="16121" width="74" customWidth="1"/>
    <col min="16122" max="16122" width="9.140625" customWidth="1"/>
    <col min="16123" max="16123" width="12.7109375" customWidth="1"/>
    <col min="16124" max="16124" width="1.7109375" customWidth="1"/>
    <col min="16125" max="16125" width="12.7109375" customWidth="1"/>
    <col min="16126" max="16126" width="1.7109375" customWidth="1"/>
    <col min="16127" max="16127" width="12.7109375" customWidth="1"/>
    <col min="16128" max="16128" width="1.7109375" customWidth="1"/>
    <col min="16129" max="16129" width="12.7109375" customWidth="1"/>
    <col min="16130" max="16130" width="1.7109375" customWidth="1"/>
    <col min="16131" max="16131" width="12.7109375" customWidth="1"/>
    <col min="16132" max="16132" width="1.7109375" customWidth="1"/>
    <col min="16133" max="16133" width="12.7109375" customWidth="1"/>
    <col min="16134" max="16134" width="27.28515625" customWidth="1"/>
    <col min="16137" max="16137" width="17.85546875" customWidth="1"/>
  </cols>
  <sheetData>
    <row r="1" spans="1:31">
      <c r="A1" s="69"/>
      <c r="B1" s="726" t="s">
        <v>0</v>
      </c>
      <c r="C1" s="726"/>
      <c r="D1" s="726"/>
      <c r="E1" s="726"/>
      <c r="F1" s="726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</row>
    <row r="2" spans="1:31">
      <c r="A2" s="69"/>
      <c r="B2" s="727" t="s">
        <v>1</v>
      </c>
      <c r="C2" s="727"/>
      <c r="D2" s="727"/>
      <c r="E2" s="727"/>
      <c r="F2" s="727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31">
      <c r="A3" s="69"/>
      <c r="B3" s="580"/>
      <c r="C3" s="580"/>
      <c r="D3" s="580"/>
      <c r="E3" s="580"/>
      <c r="F3" s="580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31" ht="16.5" thickBot="1">
      <c r="A4" s="69"/>
      <c r="B4" s="733" t="s">
        <v>137</v>
      </c>
      <c r="C4" s="734"/>
      <c r="D4" s="734"/>
      <c r="E4" s="734"/>
      <c r="F4" s="734"/>
      <c r="G4" s="86"/>
      <c r="H4" s="86"/>
      <c r="I4" s="86"/>
      <c r="J4" s="86"/>
      <c r="K4" s="86"/>
      <c r="L4" s="86"/>
      <c r="M4" s="86"/>
      <c r="N4" s="86"/>
      <c r="O4" s="86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</row>
    <row r="5" spans="1:31" ht="16.5" thickBot="1">
      <c r="A5" s="69"/>
      <c r="B5" s="90"/>
      <c r="C5" s="90"/>
      <c r="D5" s="90"/>
      <c r="E5" s="90"/>
      <c r="F5" s="90"/>
      <c r="G5" s="86"/>
      <c r="H5" s="86"/>
      <c r="I5" s="86"/>
      <c r="J5" s="86"/>
      <c r="K5" s="86"/>
      <c r="L5" s="86"/>
      <c r="M5" s="86"/>
      <c r="N5" s="86"/>
      <c r="O5" s="86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</row>
    <row r="6" spans="1:31" ht="15.75" thickTop="1">
      <c r="A6" s="69"/>
      <c r="B6" s="91" t="s">
        <v>138</v>
      </c>
      <c r="C6" s="586" t="str">
        <f>INFO!$B$20</f>
        <v>Revitalização da Pista de Skate</v>
      </c>
      <c r="D6" s="589"/>
      <c r="E6" s="590"/>
      <c r="F6" s="844" t="str">
        <f>INFO!B25</f>
        <v>REVISÃO 00</v>
      </c>
      <c r="G6" s="86"/>
      <c r="H6" s="86"/>
      <c r="I6" s="86"/>
      <c r="J6" s="86"/>
      <c r="K6" s="86"/>
      <c r="L6" s="86"/>
      <c r="M6" s="86"/>
      <c r="N6" s="86"/>
      <c r="O6" s="86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</row>
    <row r="7" spans="1:31">
      <c r="A7" s="69"/>
      <c r="B7" s="535" t="s">
        <v>89</v>
      </c>
      <c r="C7" s="587" t="str">
        <f>INFO!B21</f>
        <v>Rua Jabobe Worms, Centro - Espirito Santo do Pinhal/SP</v>
      </c>
      <c r="D7" s="591"/>
      <c r="E7" s="592"/>
      <c r="F7" s="845"/>
      <c r="G7" s="86"/>
      <c r="H7" s="86"/>
      <c r="I7" s="86"/>
      <c r="J7" s="86"/>
      <c r="K7" s="86"/>
      <c r="L7" s="86"/>
      <c r="M7" s="86"/>
      <c r="N7" s="86"/>
      <c r="O7" s="86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</row>
    <row r="8" spans="1:31" ht="15.75" thickBot="1">
      <c r="A8" s="69"/>
      <c r="B8" s="535" t="s">
        <v>90</v>
      </c>
      <c r="C8" s="588" t="str">
        <f>INFO!B7</f>
        <v>Espririto Santo do Pinhal/SP</v>
      </c>
      <c r="D8" s="593"/>
      <c r="E8" s="594"/>
      <c r="F8" s="846"/>
      <c r="G8" s="86"/>
      <c r="H8" s="86"/>
      <c r="I8" s="86"/>
      <c r="J8" s="86"/>
      <c r="K8" s="86"/>
      <c r="L8" s="86"/>
      <c r="M8" s="86"/>
      <c r="N8" s="86"/>
      <c r="O8" s="86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</row>
    <row r="9" spans="1:31" ht="18.75" thickTop="1">
      <c r="A9" s="69"/>
      <c r="B9" s="93"/>
      <c r="C9" s="544"/>
      <c r="D9" s="545"/>
      <c r="E9" s="546"/>
      <c r="F9" s="549"/>
      <c r="G9" s="86"/>
      <c r="H9" s="86"/>
      <c r="I9" s="86"/>
      <c r="J9" s="86"/>
      <c r="K9" s="86"/>
      <c r="L9" s="86"/>
      <c r="M9" s="86"/>
      <c r="N9" s="86"/>
      <c r="O9" s="86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</row>
    <row r="10" spans="1:31" s="233" customFormat="1" ht="12.75">
      <c r="B10" s="225" t="s">
        <v>93</v>
      </c>
      <c r="C10" s="227" t="s">
        <v>98</v>
      </c>
      <c r="D10" s="228" t="s">
        <v>99</v>
      </c>
      <c r="E10" s="584" t="s">
        <v>247</v>
      </c>
      <c r="F10" s="582" t="s">
        <v>249</v>
      </c>
    </row>
    <row r="11" spans="1:31" s="235" customFormat="1" ht="30">
      <c r="B11" s="579" t="s">
        <v>246</v>
      </c>
      <c r="C11" s="569"/>
      <c r="D11" s="570"/>
      <c r="E11" s="571"/>
      <c r="F11" s="571"/>
    </row>
    <row r="12" spans="1:31" s="229" customFormat="1" ht="12.75">
      <c r="B12" s="567"/>
      <c r="C12" s="569"/>
      <c r="D12" s="570"/>
      <c r="E12" s="571"/>
      <c r="F12" s="571"/>
    </row>
    <row r="13" spans="1:31" s="229" customFormat="1" ht="12.75">
      <c r="B13" s="567"/>
      <c r="C13" s="569"/>
      <c r="D13" s="570"/>
      <c r="E13" s="571"/>
      <c r="F13" s="571"/>
    </row>
    <row r="14" spans="1:31" s="229" customFormat="1" ht="12.75">
      <c r="B14" s="562"/>
      <c r="C14" s="564"/>
      <c r="D14" s="565"/>
      <c r="E14" s="565"/>
      <c r="F14" s="565"/>
    </row>
    <row r="15" spans="1:31">
      <c r="B15" s="551"/>
      <c r="C15" s="553"/>
      <c r="D15" s="551"/>
      <c r="E15" s="554"/>
      <c r="F15" s="554"/>
    </row>
    <row r="16" spans="1:31" hidden="1">
      <c r="B16" s="69"/>
      <c r="C16" s="69"/>
      <c r="D16" s="121"/>
      <c r="E16" s="69"/>
      <c r="F16" s="69"/>
    </row>
    <row r="17" spans="2:6">
      <c r="B17" s="555" t="str">
        <f>INFO!B7</f>
        <v>Espririto Santo do Pinhal/SP</v>
      </c>
      <c r="C17" s="581">
        <f ca="1">INFO!B31</f>
        <v>44011</v>
      </c>
      <c r="D17" s="121"/>
      <c r="E17" s="69"/>
      <c r="F17" s="76"/>
    </row>
    <row r="18" spans="2:6">
      <c r="B18" s="69"/>
      <c r="C18" s="585"/>
      <c r="D18" s="121"/>
      <c r="E18" s="69"/>
      <c r="F18" s="69"/>
    </row>
    <row r="19" spans="2:6">
      <c r="B19" s="69"/>
      <c r="C19" s="69"/>
      <c r="D19" s="121"/>
      <c r="E19" s="69"/>
      <c r="F19" s="69"/>
    </row>
    <row r="20" spans="2:6">
      <c r="B20" s="69"/>
      <c r="C20" s="556" t="s">
        <v>141</v>
      </c>
      <c r="D20" s="121"/>
      <c r="E20" s="69"/>
      <c r="F20" s="69"/>
    </row>
    <row r="21" spans="2:6">
      <c r="B21" s="69"/>
      <c r="C21" s="557" t="str">
        <f>INFO!A38</f>
        <v>Responsável pelo Tomador</v>
      </c>
      <c r="D21" s="121"/>
      <c r="E21" s="843" t="str">
        <f>INFO!A27</f>
        <v>Responsável técnico pelo Orçamento</v>
      </c>
      <c r="F21" s="843"/>
    </row>
    <row r="22" spans="2:6">
      <c r="B22" s="69"/>
      <c r="C22" s="560" t="str">
        <f>INFO!B39</f>
        <v>Sergio Del Bianchi Junior</v>
      </c>
      <c r="D22" s="121"/>
      <c r="E22" s="111" t="s">
        <v>248</v>
      </c>
      <c r="F22" s="585" t="str">
        <f>INFO!B28</f>
        <v>Elton Maeda</v>
      </c>
    </row>
    <row r="23" spans="2:6">
      <c r="B23" s="69"/>
      <c r="C23" s="560" t="str">
        <f>INFO!B40</f>
        <v>Prefeito Municipal de Esperito Santo do Pinhal</v>
      </c>
      <c r="D23" s="121"/>
      <c r="E23" s="111" t="s">
        <v>23</v>
      </c>
      <c r="F23" s="595" t="str">
        <f>INFO!B29</f>
        <v>A72570-6</v>
      </c>
    </row>
    <row r="24" spans="2:6">
      <c r="B24" s="69"/>
      <c r="C24" s="69"/>
      <c r="D24" s="121"/>
      <c r="E24" s="111" t="s">
        <v>24</v>
      </c>
      <c r="F24" s="595">
        <f>INFO!B30</f>
        <v>0</v>
      </c>
    </row>
  </sheetData>
  <mergeCells count="5">
    <mergeCell ref="E21:F21"/>
    <mergeCell ref="F6:F8"/>
    <mergeCell ref="B1:F1"/>
    <mergeCell ref="B2:F2"/>
    <mergeCell ref="B4:F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AF51"/>
  <sheetViews>
    <sheetView tabSelected="1" view="pageBreakPreview" zoomScale="90" zoomScaleSheetLayoutView="90" workbookViewId="0">
      <selection activeCell="B3" sqref="B3:K3"/>
    </sheetView>
  </sheetViews>
  <sheetFormatPr defaultRowHeight="15"/>
  <cols>
    <col min="1" max="1" width="3.7109375" customWidth="1"/>
    <col min="2" max="2" width="11" customWidth="1"/>
    <col min="6" max="6" width="13" customWidth="1"/>
    <col min="8" max="8" width="11" customWidth="1"/>
    <col min="9" max="9" width="10.28515625" customWidth="1"/>
    <col min="10" max="10" width="11.5703125" customWidth="1"/>
    <col min="11" max="11" width="12.85546875" customWidth="1"/>
    <col min="12" max="12" width="5" customWidth="1"/>
  </cols>
  <sheetData>
    <row r="1" spans="2:15" ht="23.25" customHeight="1">
      <c r="B1" s="707" t="s">
        <v>87</v>
      </c>
      <c r="C1" s="707"/>
      <c r="D1" s="707"/>
      <c r="E1" s="707"/>
      <c r="F1" s="707"/>
      <c r="G1" s="707"/>
      <c r="H1" s="707"/>
      <c r="I1" s="707"/>
      <c r="J1" s="707"/>
      <c r="K1" s="707"/>
    </row>
    <row r="2" spans="2:15" ht="28.5" customHeight="1" thickBot="1">
      <c r="B2" s="708" t="s">
        <v>88</v>
      </c>
      <c r="C2" s="708"/>
      <c r="D2" s="708"/>
      <c r="E2" s="708"/>
      <c r="F2" s="708"/>
      <c r="G2" s="708"/>
      <c r="H2" s="708"/>
      <c r="I2" s="708"/>
      <c r="J2" s="708"/>
      <c r="K2" s="708"/>
    </row>
    <row r="3" spans="2:15" ht="20.25" customHeight="1">
      <c r="B3" s="686" t="str">
        <f>INFO!B6</f>
        <v>Prefeitura Municipal de Espirito Santo do Pinhal</v>
      </c>
      <c r="C3" s="687"/>
      <c r="D3" s="687"/>
      <c r="E3" s="687"/>
      <c r="F3" s="687"/>
      <c r="G3" s="687"/>
      <c r="H3" s="687"/>
      <c r="I3" s="687"/>
      <c r="J3" s="687"/>
      <c r="K3" s="688"/>
    </row>
    <row r="4" spans="2:15" ht="21" customHeight="1" thickBot="1">
      <c r="B4" s="689" t="s">
        <v>38</v>
      </c>
      <c r="C4" s="690"/>
      <c r="D4" s="690"/>
      <c r="E4" s="690"/>
      <c r="F4" s="690"/>
      <c r="G4" s="690"/>
      <c r="H4" s="690"/>
      <c r="I4" s="690"/>
      <c r="J4" s="690"/>
      <c r="K4" s="691"/>
    </row>
    <row r="5" spans="2:15" ht="8.25" customHeight="1" thickBot="1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2:15" ht="15" customHeight="1" thickTop="1">
      <c r="B6" s="508" t="s">
        <v>138</v>
      </c>
      <c r="C6" s="509" t="str">
        <f>INFO!$B$20</f>
        <v>Revitalização da Pista de Skate</v>
      </c>
      <c r="D6" s="510"/>
      <c r="E6" s="510"/>
      <c r="F6" s="510"/>
      <c r="G6" s="510"/>
      <c r="H6" s="510"/>
      <c r="I6" s="510"/>
      <c r="J6" s="510"/>
      <c r="K6" s="511" t="str">
        <f>INFO!B25</f>
        <v>REVISÃO 00</v>
      </c>
    </row>
    <row r="7" spans="2:15" ht="15" customHeight="1">
      <c r="B7" s="512" t="s">
        <v>89</v>
      </c>
      <c r="C7" s="506" t="str">
        <f>INFO!B21</f>
        <v>Rua Jabobe Worms, Centro - Espirito Santo do Pinhal/SP</v>
      </c>
      <c r="D7" s="504"/>
      <c r="E7" s="505"/>
      <c r="F7" s="504"/>
      <c r="G7" s="505"/>
      <c r="H7" s="505"/>
      <c r="I7" s="505"/>
      <c r="J7" s="505"/>
      <c r="K7" s="513"/>
    </row>
    <row r="8" spans="2:15" ht="15" customHeight="1" thickBot="1">
      <c r="B8" s="514" t="s">
        <v>90</v>
      </c>
      <c r="C8" s="515" t="str">
        <f>INFO!B7</f>
        <v>Espririto Santo do Pinhal/SP</v>
      </c>
      <c r="D8" s="516"/>
      <c r="E8" s="516"/>
      <c r="F8" s="516"/>
      <c r="G8" s="516"/>
      <c r="H8" s="516"/>
      <c r="I8" s="516"/>
      <c r="J8" s="516"/>
      <c r="K8" s="517" t="str">
        <f>INFO!B23</f>
        <v>Não Desonerado</v>
      </c>
    </row>
    <row r="9" spans="2:15" ht="15" customHeight="1" thickTop="1">
      <c r="B9" s="503"/>
      <c r="C9" s="503"/>
      <c r="D9" s="503"/>
      <c r="E9" s="503"/>
      <c r="F9" s="503"/>
      <c r="G9" s="503"/>
      <c r="H9" s="503"/>
      <c r="I9" s="503"/>
      <c r="J9" s="503"/>
      <c r="K9" s="503"/>
    </row>
    <row r="10" spans="2:15" ht="23.25" customHeight="1">
      <c r="B10" s="695" t="s">
        <v>39</v>
      </c>
      <c r="C10" s="695"/>
      <c r="D10" s="695"/>
      <c r="E10" s="695"/>
      <c r="F10" s="695"/>
      <c r="G10" s="695"/>
      <c r="H10" s="695"/>
      <c r="I10" s="695"/>
      <c r="J10" s="694">
        <v>1</v>
      </c>
      <c r="K10" s="694"/>
    </row>
    <row r="11" spans="2:15">
      <c r="B11" s="693" t="s">
        <v>40</v>
      </c>
      <c r="C11" s="693"/>
      <c r="D11" s="693"/>
      <c r="E11" s="693"/>
      <c r="F11" s="693"/>
      <c r="G11" s="693"/>
      <c r="H11" s="693"/>
      <c r="I11" s="693"/>
      <c r="J11" s="694">
        <v>3.5000000000000003E-2</v>
      </c>
      <c r="K11" s="694"/>
    </row>
    <row r="12" spans="2:15" ht="4.5" customHeight="1"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2:15" ht="7.5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2:15" ht="21.75" customHeight="1">
      <c r="B14" s="692" t="s">
        <v>41</v>
      </c>
      <c r="C14" s="692"/>
      <c r="D14" s="692"/>
      <c r="E14" s="692"/>
      <c r="F14" s="692"/>
      <c r="G14" s="692"/>
      <c r="H14" s="692"/>
      <c r="I14" s="692"/>
      <c r="J14" s="692"/>
      <c r="K14" s="692"/>
    </row>
    <row r="15" spans="2:15">
      <c r="B15" s="37"/>
      <c r="C15" s="37"/>
      <c r="D15" s="37"/>
      <c r="E15" s="37"/>
      <c r="F15" s="37"/>
      <c r="G15" s="37"/>
      <c r="H15" s="37"/>
      <c r="I15" s="37"/>
      <c r="J15" s="37"/>
      <c r="K15" s="37"/>
    </row>
    <row r="16" spans="2:15">
      <c r="B16" s="697" t="s">
        <v>42</v>
      </c>
      <c r="C16" s="697"/>
      <c r="D16" s="697"/>
      <c r="E16" s="697"/>
      <c r="F16" s="697"/>
      <c r="G16" s="697"/>
      <c r="H16" s="697"/>
      <c r="I16" s="697"/>
      <c r="J16" s="697"/>
      <c r="K16" s="697"/>
      <c r="O16" s="69"/>
    </row>
    <row r="17" spans="2:32">
      <c r="B17" s="699" t="s">
        <v>76</v>
      </c>
      <c r="C17" s="699"/>
      <c r="D17" s="699"/>
      <c r="E17" s="699"/>
      <c r="F17" s="699"/>
      <c r="G17" s="699"/>
      <c r="H17" s="699"/>
      <c r="I17" s="699"/>
      <c r="J17" s="699"/>
      <c r="K17" s="699"/>
    </row>
    <row r="18" spans="2:32" ht="15" customHeight="1">
      <c r="B18" s="37"/>
      <c r="C18" s="37"/>
      <c r="D18" s="37"/>
      <c r="E18" s="37"/>
      <c r="F18" s="37"/>
      <c r="G18" s="37"/>
      <c r="H18" s="37"/>
      <c r="I18" s="37"/>
      <c r="J18" s="37"/>
      <c r="K18" s="37"/>
      <c r="N18" s="33" t="s">
        <v>76</v>
      </c>
      <c r="O18" s="33"/>
      <c r="P18" s="33"/>
      <c r="R18" s="68" t="s">
        <v>77</v>
      </c>
      <c r="S18" s="58"/>
      <c r="T18" s="58"/>
      <c r="V18" s="68" t="s">
        <v>78</v>
      </c>
      <c r="W18" s="58"/>
      <c r="X18" s="58"/>
      <c r="Z18" s="68" t="s">
        <v>81</v>
      </c>
      <c r="AA18" s="58"/>
      <c r="AB18" s="58"/>
      <c r="AD18" s="33" t="s">
        <v>82</v>
      </c>
      <c r="AE18" s="33"/>
      <c r="AF18" s="33"/>
    </row>
    <row r="19" spans="2:32" ht="18.75" customHeight="1">
      <c r="B19" s="700" t="s">
        <v>43</v>
      </c>
      <c r="C19" s="700"/>
      <c r="D19" s="700"/>
      <c r="E19" s="700"/>
      <c r="F19" s="700"/>
      <c r="G19" s="700"/>
      <c r="H19" s="700"/>
      <c r="I19" s="700"/>
      <c r="J19" s="700" t="s">
        <v>44</v>
      </c>
      <c r="K19" s="701" t="s">
        <v>45</v>
      </c>
      <c r="N19" s="59" t="s">
        <v>83</v>
      </c>
      <c r="O19" s="59" t="s">
        <v>84</v>
      </c>
      <c r="P19" s="59" t="s">
        <v>85</v>
      </c>
      <c r="R19" s="59" t="s">
        <v>83</v>
      </c>
      <c r="S19" s="59" t="s">
        <v>84</v>
      </c>
      <c r="T19" s="59" t="s">
        <v>85</v>
      </c>
      <c r="V19" s="59" t="s">
        <v>83</v>
      </c>
      <c r="W19" s="59" t="s">
        <v>84</v>
      </c>
      <c r="X19" s="59" t="s">
        <v>85</v>
      </c>
      <c r="Z19" s="59" t="s">
        <v>83</v>
      </c>
      <c r="AA19" s="59" t="s">
        <v>84</v>
      </c>
      <c r="AB19" s="59" t="s">
        <v>85</v>
      </c>
      <c r="AD19" s="59" t="s">
        <v>83</v>
      </c>
      <c r="AE19" s="59" t="s">
        <v>84</v>
      </c>
      <c r="AF19" s="59" t="s">
        <v>85</v>
      </c>
    </row>
    <row r="20" spans="2:32">
      <c r="B20" s="700"/>
      <c r="C20" s="700"/>
      <c r="D20" s="700"/>
      <c r="E20" s="700"/>
      <c r="F20" s="700"/>
      <c r="G20" s="700"/>
      <c r="H20" s="700"/>
      <c r="I20" s="700"/>
      <c r="J20" s="700"/>
      <c r="K20" s="701"/>
      <c r="N20" s="59"/>
      <c r="O20" s="59"/>
      <c r="P20" s="59"/>
      <c r="R20" s="59"/>
      <c r="S20" s="59"/>
      <c r="T20" s="59"/>
      <c r="V20" s="59"/>
      <c r="W20" s="59"/>
      <c r="X20" s="59"/>
      <c r="Z20" s="59"/>
      <c r="AA20" s="59"/>
      <c r="AB20" s="59"/>
      <c r="AD20" s="59"/>
      <c r="AE20" s="59"/>
      <c r="AF20" s="59"/>
    </row>
    <row r="21" spans="2:32">
      <c r="B21" s="698" t="s">
        <v>46</v>
      </c>
      <c r="C21" s="698"/>
      <c r="D21" s="698"/>
      <c r="E21" s="698"/>
      <c r="F21" s="698"/>
      <c r="G21" s="698"/>
      <c r="H21" s="698"/>
      <c r="I21" s="698"/>
      <c r="J21" s="40" t="s">
        <v>47</v>
      </c>
      <c r="K21" s="41">
        <v>0.03</v>
      </c>
      <c r="N21" s="66">
        <v>0.03</v>
      </c>
      <c r="O21" s="66">
        <v>0.04</v>
      </c>
      <c r="P21" s="66">
        <v>5.5E-2</v>
      </c>
      <c r="R21" s="66">
        <v>3.7999999999999999E-2</v>
      </c>
      <c r="S21" s="66">
        <v>4.0099999999999997E-2</v>
      </c>
      <c r="T21" s="66">
        <v>4.6699999999999998E-2</v>
      </c>
      <c r="V21" s="66">
        <v>3.4300000000000004E-2</v>
      </c>
      <c r="W21" s="66">
        <v>4.9299999999999997E-2</v>
      </c>
      <c r="X21" s="66">
        <v>6.7099999999999993E-2</v>
      </c>
      <c r="Z21" s="66">
        <v>1.4999999999999999E-2</v>
      </c>
      <c r="AA21" s="66">
        <v>3.4500000000000003E-2</v>
      </c>
      <c r="AB21" s="66">
        <v>4.4900000000000002E-2</v>
      </c>
      <c r="AD21" s="66" t="s">
        <v>8</v>
      </c>
      <c r="AE21" s="66" t="s">
        <v>8</v>
      </c>
      <c r="AF21" s="66" t="s">
        <v>8</v>
      </c>
    </row>
    <row r="22" spans="2:32">
      <c r="B22" s="698" t="s">
        <v>48</v>
      </c>
      <c r="C22" s="698"/>
      <c r="D22" s="698"/>
      <c r="E22" s="698"/>
      <c r="F22" s="698"/>
      <c r="G22" s="698"/>
      <c r="H22" s="698"/>
      <c r="I22" s="698"/>
      <c r="J22" s="40" t="s">
        <v>49</v>
      </c>
      <c r="K22" s="41">
        <v>8.0000000000000002E-3</v>
      </c>
      <c r="N22" s="66">
        <v>8.0000000000000002E-3</v>
      </c>
      <c r="O22" s="66">
        <v>8.0000000000000002E-3</v>
      </c>
      <c r="P22" s="66">
        <v>0.01</v>
      </c>
      <c r="R22" s="66">
        <v>3.2000000000000002E-3</v>
      </c>
      <c r="S22" s="66">
        <v>4.0000000000000001E-3</v>
      </c>
      <c r="T22" s="66">
        <v>7.4000000000000003E-3</v>
      </c>
      <c r="V22" s="66">
        <v>2.8000000000000004E-3</v>
      </c>
      <c r="W22" s="66">
        <v>4.8999999999999998E-3</v>
      </c>
      <c r="X22" s="66">
        <v>7.4999999999999997E-3</v>
      </c>
      <c r="Z22" s="66">
        <v>3.0000000000000001E-3</v>
      </c>
      <c r="AA22" s="66">
        <v>4.7999999999999996E-3</v>
      </c>
      <c r="AB22" s="66">
        <v>8.199999999999999E-3</v>
      </c>
      <c r="AD22" s="66" t="s">
        <v>8</v>
      </c>
      <c r="AE22" s="66" t="s">
        <v>8</v>
      </c>
      <c r="AF22" s="66" t="s">
        <v>8</v>
      </c>
    </row>
    <row r="23" spans="2:32">
      <c r="B23" s="698" t="s">
        <v>50</v>
      </c>
      <c r="C23" s="698"/>
      <c r="D23" s="698"/>
      <c r="E23" s="698"/>
      <c r="F23" s="698"/>
      <c r="G23" s="698"/>
      <c r="H23" s="698"/>
      <c r="I23" s="698"/>
      <c r="J23" s="40" t="s">
        <v>51</v>
      </c>
      <c r="K23" s="41">
        <v>9.7000000000000003E-3</v>
      </c>
      <c r="N23" s="62">
        <v>9.7000000000000003E-3</v>
      </c>
      <c r="O23" s="62">
        <v>1.2699999999999999E-2</v>
      </c>
      <c r="P23" s="62">
        <v>1.2699999999999999E-2</v>
      </c>
      <c r="R23" s="60">
        <v>5.0000000000000001E-3</v>
      </c>
      <c r="S23" s="60">
        <v>5.6000000000000008E-3</v>
      </c>
      <c r="T23" s="60">
        <v>9.7000000000000003E-3</v>
      </c>
      <c r="V23" s="62">
        <v>0.01</v>
      </c>
      <c r="W23" s="62">
        <v>1.3899999999999999E-2</v>
      </c>
      <c r="X23" s="62">
        <v>1.7399999999999999E-2</v>
      </c>
      <c r="Z23" s="64">
        <v>5.6000000000000008E-3</v>
      </c>
      <c r="AA23" s="64">
        <v>8.5000000000000006E-3</v>
      </c>
      <c r="AB23" s="64">
        <v>8.8999999999999999E-3</v>
      </c>
      <c r="AD23" s="66" t="s">
        <v>8</v>
      </c>
      <c r="AE23" s="66" t="s">
        <v>8</v>
      </c>
      <c r="AF23" s="66" t="s">
        <v>8</v>
      </c>
    </row>
    <row r="24" spans="2:32">
      <c r="B24" s="698" t="s">
        <v>52</v>
      </c>
      <c r="C24" s="698"/>
      <c r="D24" s="698"/>
      <c r="E24" s="698"/>
      <c r="F24" s="698"/>
      <c r="G24" s="698"/>
      <c r="H24" s="698"/>
      <c r="I24" s="698"/>
      <c r="J24" s="40" t="s">
        <v>53</v>
      </c>
      <c r="K24" s="41">
        <v>5.8999999999999999E-3</v>
      </c>
      <c r="N24" s="62">
        <v>5.8999999999999999E-3</v>
      </c>
      <c r="O24" s="62">
        <v>1.23E-2</v>
      </c>
      <c r="P24" s="62">
        <v>1.3899999999999999E-2</v>
      </c>
      <c r="R24" s="60">
        <v>1.0200000000000001E-2</v>
      </c>
      <c r="S24" s="60">
        <v>1.11E-2</v>
      </c>
      <c r="T24" s="60">
        <v>1.21E-2</v>
      </c>
      <c r="V24" s="62">
        <v>9.3999999999999986E-3</v>
      </c>
      <c r="W24" s="62">
        <v>9.8999999999999991E-3</v>
      </c>
      <c r="X24" s="62">
        <v>1.1699999999999999E-2</v>
      </c>
      <c r="Z24" s="64">
        <v>8.5000000000000006E-3</v>
      </c>
      <c r="AA24" s="64">
        <v>8.5000000000000006E-3</v>
      </c>
      <c r="AB24" s="64">
        <v>1.11E-2</v>
      </c>
      <c r="AD24" s="66" t="s">
        <v>8</v>
      </c>
      <c r="AE24" s="66" t="s">
        <v>8</v>
      </c>
      <c r="AF24" s="66" t="s">
        <v>8</v>
      </c>
    </row>
    <row r="25" spans="2:32">
      <c r="B25" s="698" t="s">
        <v>54</v>
      </c>
      <c r="C25" s="698"/>
      <c r="D25" s="698"/>
      <c r="E25" s="698"/>
      <c r="F25" s="698"/>
      <c r="G25" s="698"/>
      <c r="H25" s="698"/>
      <c r="I25" s="698"/>
      <c r="J25" s="40" t="s">
        <v>55</v>
      </c>
      <c r="K25" s="41">
        <v>6.1600000000000002E-2</v>
      </c>
      <c r="N25" s="62">
        <v>6.1600000000000002E-2</v>
      </c>
      <c r="O25" s="62">
        <v>7.400000000000001E-2</v>
      </c>
      <c r="P25" s="62">
        <v>8.9600000000000013E-2</v>
      </c>
      <c r="R25" s="60">
        <v>6.6400000000000001E-2</v>
      </c>
      <c r="S25" s="60">
        <v>7.2999999999999995E-2</v>
      </c>
      <c r="T25" s="60">
        <v>8.6899999999999991E-2</v>
      </c>
      <c r="V25" s="62">
        <v>6.7400000000000002E-2</v>
      </c>
      <c r="W25" s="62">
        <v>8.0399999999999985E-2</v>
      </c>
      <c r="X25" s="62">
        <v>9.4E-2</v>
      </c>
      <c r="Z25" s="64">
        <v>3.5000000000000003E-2</v>
      </c>
      <c r="AA25" s="64">
        <v>5.1100000000000007E-2</v>
      </c>
      <c r="AB25" s="64">
        <v>6.2199999999999998E-2</v>
      </c>
      <c r="AD25" s="66" t="s">
        <v>8</v>
      </c>
      <c r="AE25" s="66" t="s">
        <v>8</v>
      </c>
      <c r="AF25" s="66" t="s">
        <v>8</v>
      </c>
    </row>
    <row r="26" spans="2:32" ht="15" customHeight="1">
      <c r="B26" s="698" t="s">
        <v>56</v>
      </c>
      <c r="C26" s="698"/>
      <c r="D26" s="698"/>
      <c r="E26" s="698"/>
      <c r="F26" s="698"/>
      <c r="G26" s="698"/>
      <c r="H26" s="698"/>
      <c r="I26" s="698"/>
      <c r="J26" s="40" t="s">
        <v>57</v>
      </c>
      <c r="K26" s="41">
        <v>3.6499999999999998E-2</v>
      </c>
      <c r="N26" s="62">
        <v>3.6499999999999998E-2</v>
      </c>
      <c r="O26" s="62">
        <v>3.6499999999999998E-2</v>
      </c>
      <c r="P26" s="62">
        <v>3.6499999999999998E-2</v>
      </c>
      <c r="R26" s="60">
        <v>3.6499999999999998E-2</v>
      </c>
      <c r="S26" s="60">
        <v>3.6499999999999998E-2</v>
      </c>
      <c r="T26" s="60">
        <v>3.6499999999999998E-2</v>
      </c>
      <c r="V26" s="62">
        <v>3.6499999999999998E-2</v>
      </c>
      <c r="W26" s="62">
        <v>3.6499999999999998E-2</v>
      </c>
      <c r="X26" s="62">
        <v>3.6499999999999998E-2</v>
      </c>
      <c r="Z26" s="64">
        <v>3.6499999999999998E-2</v>
      </c>
      <c r="AA26" s="64">
        <v>3.6499999999999998E-2</v>
      </c>
      <c r="AB26" s="64">
        <v>3.6499999999999998E-2</v>
      </c>
      <c r="AD26" s="66">
        <v>3.6499999999999998E-2</v>
      </c>
      <c r="AE26" s="66">
        <v>3.6499999999999998E-2</v>
      </c>
      <c r="AF26" s="66">
        <v>3.6499999999999998E-2</v>
      </c>
    </row>
    <row r="27" spans="2:32" ht="15" customHeight="1">
      <c r="B27" s="698" t="s">
        <v>58</v>
      </c>
      <c r="C27" s="698"/>
      <c r="D27" s="698"/>
      <c r="E27" s="698"/>
      <c r="F27" s="698"/>
      <c r="G27" s="698"/>
      <c r="H27" s="698"/>
      <c r="I27" s="698"/>
      <c r="J27" s="40" t="s">
        <v>59</v>
      </c>
      <c r="K27" s="42">
        <f>J10*J11</f>
        <v>3.5000000000000003E-2</v>
      </c>
      <c r="N27" s="62">
        <v>0</v>
      </c>
      <c r="O27" s="62">
        <v>2.5000000000000001E-2</v>
      </c>
      <c r="P27" s="62">
        <v>0.05</v>
      </c>
      <c r="R27" s="60">
        <v>0</v>
      </c>
      <c r="S27" s="60">
        <v>2.5000000000000001E-2</v>
      </c>
      <c r="T27" s="60">
        <v>0.05</v>
      </c>
      <c r="V27" s="62">
        <v>0</v>
      </c>
      <c r="W27" s="62">
        <v>2.5000000000000001E-2</v>
      </c>
      <c r="X27" s="62">
        <v>0.05</v>
      </c>
      <c r="Z27" s="64">
        <v>0</v>
      </c>
      <c r="AA27" s="64">
        <v>2.5000000000000001E-2</v>
      </c>
      <c r="AB27" s="64">
        <v>0.05</v>
      </c>
      <c r="AD27" s="66">
        <v>0</v>
      </c>
      <c r="AE27" s="66">
        <v>2.5000000000000001E-2</v>
      </c>
      <c r="AF27" s="66">
        <v>0.05</v>
      </c>
    </row>
    <row r="28" spans="2:32" ht="26.25" customHeight="1">
      <c r="B28" s="698" t="s">
        <v>60</v>
      </c>
      <c r="C28" s="698"/>
      <c r="D28" s="698"/>
      <c r="E28" s="698"/>
      <c r="F28" s="698"/>
      <c r="G28" s="698"/>
      <c r="H28" s="698"/>
      <c r="I28" s="698"/>
      <c r="J28" s="40" t="s">
        <v>61</v>
      </c>
      <c r="K28" s="42">
        <f>IF(INFO!B23="Desonerado",0.045,0)</f>
        <v>0</v>
      </c>
      <c r="N28" s="63">
        <v>0</v>
      </c>
      <c r="O28" s="63">
        <v>4.4999999999999998E-2</v>
      </c>
      <c r="P28" s="63">
        <v>4.4999999999999998E-2</v>
      </c>
      <c r="R28" s="61">
        <v>0</v>
      </c>
      <c r="S28" s="61">
        <v>4.4999999999999998E-2</v>
      </c>
      <c r="T28" s="61">
        <v>4.4999999999999998E-2</v>
      </c>
      <c r="V28" s="63">
        <v>0</v>
      </c>
      <c r="W28" s="63">
        <v>4.4999999999999998E-2</v>
      </c>
      <c r="X28" s="63">
        <v>4.4999999999999998E-2</v>
      </c>
      <c r="Z28" s="65">
        <v>0</v>
      </c>
      <c r="AA28" s="65">
        <v>4.4999999999999998E-2</v>
      </c>
      <c r="AB28" s="65">
        <v>4.4999999999999998E-2</v>
      </c>
      <c r="AD28" s="67">
        <v>0</v>
      </c>
      <c r="AE28" s="67">
        <v>4.4999999999999998E-2</v>
      </c>
      <c r="AF28" s="67">
        <v>4.4999999999999998E-2</v>
      </c>
    </row>
    <row r="29" spans="2:32">
      <c r="B29" s="698" t="s">
        <v>62</v>
      </c>
      <c r="C29" s="698"/>
      <c r="D29" s="698"/>
      <c r="E29" s="698"/>
      <c r="F29" s="698"/>
      <c r="G29" s="698"/>
      <c r="H29" s="698"/>
      <c r="I29" s="698"/>
      <c r="J29" s="43" t="s">
        <v>63</v>
      </c>
      <c r="K29" s="42">
        <f>ROUND(((((1+$K$21+$K$22+$K$23)*(1+$K$24)*(1+$K$25))/(1-$K$26-$K$27))-1),4)</f>
        <v>0.20499999999999999</v>
      </c>
      <c r="N29" s="62">
        <v>0.2034</v>
      </c>
      <c r="O29" s="62">
        <v>0.22120000000000001</v>
      </c>
      <c r="P29" s="62">
        <v>0.25</v>
      </c>
      <c r="R29" s="60">
        <v>0.19600000000000001</v>
      </c>
      <c r="S29" s="60">
        <v>0.2097</v>
      </c>
      <c r="T29" s="60">
        <v>0.24230000000000002</v>
      </c>
      <c r="V29" s="62">
        <v>0.20760000000000001</v>
      </c>
      <c r="W29" s="62">
        <v>0.24179999999999999</v>
      </c>
      <c r="X29" s="62">
        <v>0.26440000000000002</v>
      </c>
      <c r="Z29" s="64">
        <v>0.111</v>
      </c>
      <c r="AA29" s="64">
        <v>0.14019999999999999</v>
      </c>
      <c r="AB29" s="64">
        <v>0.16800000000000001</v>
      </c>
      <c r="AD29" s="66">
        <v>0</v>
      </c>
      <c r="AE29" s="66">
        <v>0</v>
      </c>
      <c r="AF29" s="66">
        <v>0</v>
      </c>
    </row>
    <row r="30" spans="2:32" ht="24" customHeight="1">
      <c r="B30" s="714" t="s">
        <v>64</v>
      </c>
      <c r="C30" s="714"/>
      <c r="D30" s="714"/>
      <c r="E30" s="714"/>
      <c r="F30" s="714"/>
      <c r="G30" s="714"/>
      <c r="H30" s="714"/>
      <c r="I30" s="714"/>
      <c r="J30" s="44" t="s">
        <v>65</v>
      </c>
      <c r="K30" s="45">
        <f>IF(INFO!B23="Não Desonerado",0,ROUND(((((1+$K$21+$K$22+$K$23)*(1+$K$24)*(1+$K$25))/(1-$K$26-$K$27-$K$28))-1),4))</f>
        <v>0</v>
      </c>
    </row>
    <row r="31" spans="2:32" ht="6" customHeight="1">
      <c r="B31" s="37"/>
      <c r="C31" s="37"/>
      <c r="D31" s="37"/>
      <c r="E31" s="37"/>
      <c r="F31" s="37"/>
      <c r="G31" s="37"/>
      <c r="H31" s="37"/>
      <c r="I31" s="37"/>
      <c r="J31" s="37"/>
      <c r="K31" s="37"/>
    </row>
    <row r="32" spans="2:32" ht="2.25" customHeight="1">
      <c r="B32" s="46"/>
      <c r="C32" s="715"/>
      <c r="D32" s="715"/>
      <c r="E32" s="715"/>
      <c r="F32" s="715"/>
      <c r="G32" s="715"/>
      <c r="H32" s="715"/>
      <c r="I32" s="715"/>
      <c r="J32" s="715"/>
      <c r="K32" s="715"/>
    </row>
    <row r="33" spans="2:14" ht="7.5" customHeight="1"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pans="2:14">
      <c r="B34" s="716" t="s">
        <v>66</v>
      </c>
      <c r="C34" s="716"/>
      <c r="D34" s="716"/>
      <c r="E34" s="716"/>
      <c r="F34" s="716"/>
      <c r="G34" s="716"/>
      <c r="H34" s="716"/>
      <c r="I34" s="716"/>
      <c r="J34" s="716"/>
      <c r="K34" s="716"/>
    </row>
    <row r="35" spans="2:14" ht="15.75">
      <c r="B35" s="47"/>
      <c r="C35" s="47"/>
      <c r="D35" s="47"/>
      <c r="E35" s="717" t="s">
        <v>67</v>
      </c>
      <c r="F35" s="718" t="s">
        <v>68</v>
      </c>
      <c r="G35" s="718"/>
      <c r="H35" s="718"/>
      <c r="I35" s="696" t="s">
        <v>74</v>
      </c>
      <c r="J35" s="47"/>
      <c r="K35" s="47"/>
    </row>
    <row r="36" spans="2:14" ht="15.75">
      <c r="B36" s="47"/>
      <c r="C36" s="47"/>
      <c r="D36" s="47"/>
      <c r="E36" s="717"/>
      <c r="F36" s="713" t="s">
        <v>69</v>
      </c>
      <c r="G36" s="713"/>
      <c r="H36" s="713"/>
      <c r="I36" s="696"/>
      <c r="J36" s="47"/>
      <c r="K36" s="47"/>
    </row>
    <row r="37" spans="2:14" ht="15" customHeight="1">
      <c r="B37" s="48"/>
      <c r="C37" s="48"/>
      <c r="D37" s="48"/>
      <c r="E37" s="48"/>
      <c r="F37" s="48"/>
      <c r="G37" s="48"/>
      <c r="H37" s="48"/>
      <c r="I37" s="48"/>
      <c r="J37" s="48"/>
      <c r="K37" s="48"/>
    </row>
    <row r="38" spans="2:14">
      <c r="B38" s="37"/>
      <c r="C38" s="37"/>
      <c r="D38" s="37"/>
      <c r="E38" s="37"/>
      <c r="F38" s="37"/>
      <c r="G38" s="37"/>
      <c r="H38" s="37"/>
      <c r="I38" s="37"/>
      <c r="J38" s="37"/>
      <c r="K38" s="37"/>
      <c r="N38" s="33" t="s">
        <v>75</v>
      </c>
    </row>
    <row r="39" spans="2:14" ht="39.75" customHeight="1">
      <c r="B39" s="709" t="str">
        <f>IF(INFO!$B$23="Desonerado",'BDI 1'!$N$47,'BDI 1'!$N$49)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C39" s="710"/>
      <c r="D39" s="710"/>
      <c r="E39" s="710"/>
      <c r="F39" s="710"/>
      <c r="G39" s="710"/>
      <c r="H39" s="710"/>
      <c r="I39" s="710"/>
      <c r="J39" s="710"/>
      <c r="K39" s="711"/>
      <c r="N39" t="s">
        <v>76</v>
      </c>
    </row>
    <row r="40" spans="2:14">
      <c r="B40" s="37"/>
      <c r="C40" s="37"/>
      <c r="D40" s="37"/>
      <c r="E40" s="37"/>
      <c r="F40" s="37"/>
      <c r="G40" s="37"/>
      <c r="H40" s="37"/>
      <c r="I40" s="37"/>
      <c r="J40" s="37"/>
      <c r="K40" s="37"/>
      <c r="N40" t="s">
        <v>77</v>
      </c>
    </row>
    <row r="41" spans="2:14">
      <c r="B41" s="38" t="s">
        <v>71</v>
      </c>
      <c r="C41" s="37"/>
      <c r="D41" s="37"/>
      <c r="E41" s="37"/>
      <c r="F41" s="37"/>
      <c r="G41" s="37"/>
      <c r="H41" s="37"/>
      <c r="I41" s="37"/>
      <c r="J41" s="37"/>
      <c r="K41" s="37"/>
      <c r="N41" t="s">
        <v>78</v>
      </c>
    </row>
    <row r="42" spans="2:14" ht="31.5" customHeight="1">
      <c r="B42" s="712"/>
      <c r="C42" s="712"/>
      <c r="D42" s="712"/>
      <c r="E42" s="712"/>
      <c r="F42" s="712"/>
      <c r="G42" s="712"/>
      <c r="H42" s="712"/>
      <c r="I42" s="712"/>
      <c r="J42" s="712"/>
      <c r="K42" s="712"/>
      <c r="N42" t="s">
        <v>79</v>
      </c>
    </row>
    <row r="43" spans="2:14">
      <c r="B43" s="37"/>
      <c r="C43" s="37"/>
      <c r="D43" s="37"/>
      <c r="E43" s="37"/>
      <c r="F43" s="37"/>
      <c r="G43" s="37"/>
      <c r="H43" s="37"/>
      <c r="I43" s="37"/>
      <c r="J43" s="37"/>
      <c r="K43" s="37"/>
      <c r="N43" t="s">
        <v>80</v>
      </c>
    </row>
    <row r="44" spans="2:14">
      <c r="B44" s="703" t="str">
        <f>INFO!B7</f>
        <v>Espririto Santo do Pinhal/SP</v>
      </c>
      <c r="C44" s="703"/>
      <c r="D44" s="703"/>
      <c r="E44" s="703"/>
      <c r="F44" s="37"/>
      <c r="G44" s="37"/>
      <c r="H44" s="704">
        <f ca="1">INFO!B31</f>
        <v>44011</v>
      </c>
      <c r="I44" s="704"/>
      <c r="J44" s="704"/>
      <c r="K44" s="704"/>
      <c r="N44" t="s">
        <v>81</v>
      </c>
    </row>
    <row r="45" spans="2:14">
      <c r="B45" s="705" t="s">
        <v>72</v>
      </c>
      <c r="C45" s="705"/>
      <c r="D45" s="705"/>
      <c r="E45" s="705"/>
      <c r="F45" s="37"/>
      <c r="G45" s="49"/>
      <c r="H45" s="50" t="s">
        <v>73</v>
      </c>
      <c r="I45" s="51"/>
      <c r="J45" s="51"/>
      <c r="K45" s="51"/>
      <c r="N45" t="s">
        <v>82</v>
      </c>
    </row>
    <row r="46" spans="2:14" ht="55.5" customHeight="1"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2:14">
      <c r="B47" s="706"/>
      <c r="C47" s="706"/>
      <c r="D47" s="706"/>
      <c r="E47" s="706"/>
      <c r="F47" s="52"/>
      <c r="G47" s="37"/>
      <c r="H47" s="37"/>
      <c r="I47" s="37"/>
      <c r="J47" s="37"/>
      <c r="K47" s="37"/>
      <c r="N47" t="s">
        <v>242</v>
      </c>
    </row>
    <row r="48" spans="2:14">
      <c r="B48" s="702" t="str">
        <f>INFO!A38</f>
        <v>Responsável pelo Tomador</v>
      </c>
      <c r="C48" s="702"/>
      <c r="D48" s="702"/>
      <c r="E48" s="702"/>
      <c r="F48" s="53"/>
      <c r="G48" s="37"/>
      <c r="H48" s="521" t="str">
        <f>INFO!A27</f>
        <v>Responsável técnico pelo Orçamento</v>
      </c>
      <c r="I48" s="519"/>
      <c r="J48" s="519"/>
      <c r="K48" s="519"/>
    </row>
    <row r="49" spans="2:14">
      <c r="B49" s="518" t="str">
        <f>INFO!B39</f>
        <v>Sergio Del Bianchi Junior</v>
      </c>
      <c r="C49" s="55"/>
      <c r="D49" s="56"/>
      <c r="E49" s="56"/>
      <c r="F49" s="57"/>
      <c r="G49" s="37"/>
      <c r="H49" s="520" t="str">
        <f>INFO!A28</f>
        <v>Arquiteto(a):</v>
      </c>
      <c r="I49" s="37" t="str">
        <f>INFO!B28</f>
        <v>Elton Maeda</v>
      </c>
      <c r="J49" s="37"/>
      <c r="K49" s="37"/>
      <c r="N49" t="s">
        <v>70</v>
      </c>
    </row>
    <row r="50" spans="2:14">
      <c r="B50" s="518" t="str">
        <f>INFO!B40</f>
        <v>Prefeito Municipal de Esperito Santo do Pinhal</v>
      </c>
      <c r="C50" s="71"/>
      <c r="D50" s="56"/>
      <c r="E50" s="56"/>
      <c r="F50" s="57"/>
      <c r="G50" s="37"/>
      <c r="H50" s="520" t="str">
        <f>INFO!A29</f>
        <v>CAU:</v>
      </c>
      <c r="I50" s="37" t="str">
        <f>INFO!B29</f>
        <v>A72570-6</v>
      </c>
      <c r="J50" s="37"/>
      <c r="K50" s="37"/>
    </row>
    <row r="51" spans="2:14">
      <c r="B51" s="54"/>
      <c r="C51" s="71"/>
      <c r="D51" s="56"/>
      <c r="E51" s="56"/>
      <c r="F51" s="57"/>
      <c r="G51" s="37"/>
      <c r="H51" s="520" t="str">
        <f>INFO!A30</f>
        <v>ART/RRT:</v>
      </c>
      <c r="I51" s="37">
        <f>INFO!B30</f>
        <v>0</v>
      </c>
      <c r="J51" s="37"/>
      <c r="K51" s="37"/>
    </row>
  </sheetData>
  <mergeCells count="37">
    <mergeCell ref="B1:K1"/>
    <mergeCell ref="B2:K2"/>
    <mergeCell ref="B39:K39"/>
    <mergeCell ref="B42:K42"/>
    <mergeCell ref="B24:I24"/>
    <mergeCell ref="F36:H36"/>
    <mergeCell ref="B30:I30"/>
    <mergeCell ref="C32:K32"/>
    <mergeCell ref="B29:I29"/>
    <mergeCell ref="B34:K34"/>
    <mergeCell ref="E35:E36"/>
    <mergeCell ref="B27:I27"/>
    <mergeCell ref="B28:I28"/>
    <mergeCell ref="B25:I25"/>
    <mergeCell ref="B26:I26"/>
    <mergeCell ref="F35:H35"/>
    <mergeCell ref="B48:E48"/>
    <mergeCell ref="B44:E44"/>
    <mergeCell ref="H44:K44"/>
    <mergeCell ref="B45:E45"/>
    <mergeCell ref="B47:E47"/>
    <mergeCell ref="I35:I36"/>
    <mergeCell ref="B16:K16"/>
    <mergeCell ref="B23:I23"/>
    <mergeCell ref="B21:I21"/>
    <mergeCell ref="B22:I22"/>
    <mergeCell ref="B17:K17"/>
    <mergeCell ref="B19:I20"/>
    <mergeCell ref="J19:J20"/>
    <mergeCell ref="K19:K20"/>
    <mergeCell ref="B3:K3"/>
    <mergeCell ref="B4:K4"/>
    <mergeCell ref="B14:K14"/>
    <mergeCell ref="B11:I11"/>
    <mergeCell ref="J11:K11"/>
    <mergeCell ref="B10:I10"/>
    <mergeCell ref="J10:K10"/>
  </mergeCells>
  <dataValidations count="1">
    <dataValidation type="list" allowBlank="1" showInputMessage="1" showErrorMessage="1" promptTitle="Tipo de obra" prompt="Selecione o tipo de obra a ser construído" sqref="B17:K17">
      <formula1>tipoobra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6" orientation="portrait" r:id="rId1"/>
  <headerFooter>
    <oddFooter>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Q153"/>
  <sheetViews>
    <sheetView view="pageBreakPreview" zoomScaleNormal="90" zoomScaleSheetLayoutView="100" workbookViewId="0">
      <selection activeCell="I144" sqref="I144"/>
    </sheetView>
  </sheetViews>
  <sheetFormatPr defaultRowHeight="15"/>
  <cols>
    <col min="1" max="1" width="1.140625" style="69" customWidth="1"/>
    <col min="2" max="2" width="11.42578125" style="69" customWidth="1"/>
    <col min="3" max="4" width="9.85546875" style="120" customWidth="1"/>
    <col min="5" max="5" width="67.28515625" style="69" customWidth="1"/>
    <col min="6" max="6" width="12.28515625" style="69" customWidth="1"/>
    <col min="7" max="7" width="10.7109375" style="121" customWidth="1"/>
    <col min="8" max="8" width="52.140625" style="122" hidden="1" customWidth="1"/>
    <col min="9" max="9" width="14.85546875" style="111" customWidth="1"/>
    <col min="10" max="10" width="15.28515625" style="111" customWidth="1"/>
    <col min="11" max="11" width="20.5703125" style="123" customWidth="1"/>
    <col min="12" max="12" width="9.5703125" style="123" customWidth="1"/>
    <col min="13" max="13" width="2.85546875" style="76" customWidth="1"/>
    <col min="14" max="14" width="4.5703125" style="69" customWidth="1"/>
    <col min="15" max="15" width="14.140625" style="69" customWidth="1"/>
    <col min="16" max="16" width="14.28515625" style="69" customWidth="1"/>
    <col min="17" max="17" width="10.28515625" style="69" customWidth="1"/>
    <col min="18" max="251" width="9.140625" style="69"/>
    <col min="252" max="252" width="2" style="69" customWidth="1"/>
    <col min="253" max="253" width="11.42578125" style="69" customWidth="1"/>
    <col min="254" max="254" width="3.28515625" style="69" customWidth="1"/>
    <col min="255" max="255" width="67.28515625" style="69" customWidth="1"/>
    <col min="256" max="258" width="9.85546875" style="69" customWidth="1"/>
    <col min="259" max="259" width="9.7109375" style="69" customWidth="1"/>
    <col min="260" max="260" width="52.140625" style="69" customWidth="1"/>
    <col min="261" max="264" width="0" style="69" hidden="1" customWidth="1"/>
    <col min="265" max="265" width="20" style="69" customWidth="1"/>
    <col min="266" max="266" width="0" style="69" hidden="1" customWidth="1"/>
    <col min="267" max="267" width="20.5703125" style="69" customWidth="1"/>
    <col min="268" max="268" width="9.5703125" style="69" customWidth="1"/>
    <col min="269" max="269" width="2.85546875" style="69" customWidth="1"/>
    <col min="270" max="270" width="4.5703125" style="69" customWidth="1"/>
    <col min="271" max="271" width="12.42578125" style="69" customWidth="1"/>
    <col min="272" max="272" width="14.28515625" style="69" customWidth="1"/>
    <col min="273" max="273" width="10.28515625" style="69" customWidth="1"/>
    <col min="274" max="507" width="9.140625" style="69"/>
    <col min="508" max="508" width="2" style="69" customWidth="1"/>
    <col min="509" max="509" width="11.42578125" style="69" customWidth="1"/>
    <col min="510" max="510" width="3.28515625" style="69" customWidth="1"/>
    <col min="511" max="511" width="67.28515625" style="69" customWidth="1"/>
    <col min="512" max="514" width="9.85546875" style="69" customWidth="1"/>
    <col min="515" max="515" width="9.7109375" style="69" customWidth="1"/>
    <col min="516" max="516" width="52.140625" style="69" customWidth="1"/>
    <col min="517" max="520" width="0" style="69" hidden="1" customWidth="1"/>
    <col min="521" max="521" width="20" style="69" customWidth="1"/>
    <col min="522" max="522" width="0" style="69" hidden="1" customWidth="1"/>
    <col min="523" max="523" width="20.5703125" style="69" customWidth="1"/>
    <col min="524" max="524" width="9.5703125" style="69" customWidth="1"/>
    <col min="525" max="525" width="2.85546875" style="69" customWidth="1"/>
    <col min="526" max="526" width="4.5703125" style="69" customWidth="1"/>
    <col min="527" max="527" width="12.42578125" style="69" customWidth="1"/>
    <col min="528" max="528" width="14.28515625" style="69" customWidth="1"/>
    <col min="529" max="529" width="10.28515625" style="69" customWidth="1"/>
    <col min="530" max="763" width="9.140625" style="69"/>
    <col min="764" max="764" width="2" style="69" customWidth="1"/>
    <col min="765" max="765" width="11.42578125" style="69" customWidth="1"/>
    <col min="766" max="766" width="3.28515625" style="69" customWidth="1"/>
    <col min="767" max="767" width="67.28515625" style="69" customWidth="1"/>
    <col min="768" max="770" width="9.85546875" style="69" customWidth="1"/>
    <col min="771" max="771" width="9.7109375" style="69" customWidth="1"/>
    <col min="772" max="772" width="52.140625" style="69" customWidth="1"/>
    <col min="773" max="776" width="0" style="69" hidden="1" customWidth="1"/>
    <col min="777" max="777" width="20" style="69" customWidth="1"/>
    <col min="778" max="778" width="0" style="69" hidden="1" customWidth="1"/>
    <col min="779" max="779" width="20.5703125" style="69" customWidth="1"/>
    <col min="780" max="780" width="9.5703125" style="69" customWidth="1"/>
    <col min="781" max="781" width="2.85546875" style="69" customWidth="1"/>
    <col min="782" max="782" width="4.5703125" style="69" customWidth="1"/>
    <col min="783" max="783" width="12.42578125" style="69" customWidth="1"/>
    <col min="784" max="784" width="14.28515625" style="69" customWidth="1"/>
    <col min="785" max="785" width="10.28515625" style="69" customWidth="1"/>
    <col min="786" max="1019" width="9.140625" style="69"/>
    <col min="1020" max="1020" width="2" style="69" customWidth="1"/>
    <col min="1021" max="1021" width="11.42578125" style="69" customWidth="1"/>
    <col min="1022" max="1022" width="3.28515625" style="69" customWidth="1"/>
    <col min="1023" max="1023" width="67.28515625" style="69" customWidth="1"/>
    <col min="1024" max="1026" width="9.85546875" style="69" customWidth="1"/>
    <col min="1027" max="1027" width="9.7109375" style="69" customWidth="1"/>
    <col min="1028" max="1028" width="52.140625" style="69" customWidth="1"/>
    <col min="1029" max="1032" width="0" style="69" hidden="1" customWidth="1"/>
    <col min="1033" max="1033" width="20" style="69" customWidth="1"/>
    <col min="1034" max="1034" width="0" style="69" hidden="1" customWidth="1"/>
    <col min="1035" max="1035" width="20.5703125" style="69" customWidth="1"/>
    <col min="1036" max="1036" width="9.5703125" style="69" customWidth="1"/>
    <col min="1037" max="1037" width="2.85546875" style="69" customWidth="1"/>
    <col min="1038" max="1038" width="4.5703125" style="69" customWidth="1"/>
    <col min="1039" max="1039" width="12.42578125" style="69" customWidth="1"/>
    <col min="1040" max="1040" width="14.28515625" style="69" customWidth="1"/>
    <col min="1041" max="1041" width="10.28515625" style="69" customWidth="1"/>
    <col min="1042" max="1275" width="9.140625" style="69"/>
    <col min="1276" max="1276" width="2" style="69" customWidth="1"/>
    <col min="1277" max="1277" width="11.42578125" style="69" customWidth="1"/>
    <col min="1278" max="1278" width="3.28515625" style="69" customWidth="1"/>
    <col min="1279" max="1279" width="67.28515625" style="69" customWidth="1"/>
    <col min="1280" max="1282" width="9.85546875" style="69" customWidth="1"/>
    <col min="1283" max="1283" width="9.7109375" style="69" customWidth="1"/>
    <col min="1284" max="1284" width="52.140625" style="69" customWidth="1"/>
    <col min="1285" max="1288" width="0" style="69" hidden="1" customWidth="1"/>
    <col min="1289" max="1289" width="20" style="69" customWidth="1"/>
    <col min="1290" max="1290" width="0" style="69" hidden="1" customWidth="1"/>
    <col min="1291" max="1291" width="20.5703125" style="69" customWidth="1"/>
    <col min="1292" max="1292" width="9.5703125" style="69" customWidth="1"/>
    <col min="1293" max="1293" width="2.85546875" style="69" customWidth="1"/>
    <col min="1294" max="1294" width="4.5703125" style="69" customWidth="1"/>
    <col min="1295" max="1295" width="12.42578125" style="69" customWidth="1"/>
    <col min="1296" max="1296" width="14.28515625" style="69" customWidth="1"/>
    <col min="1297" max="1297" width="10.28515625" style="69" customWidth="1"/>
    <col min="1298" max="1531" width="9.140625" style="69"/>
    <col min="1532" max="1532" width="2" style="69" customWidth="1"/>
    <col min="1533" max="1533" width="11.42578125" style="69" customWidth="1"/>
    <col min="1534" max="1534" width="3.28515625" style="69" customWidth="1"/>
    <col min="1535" max="1535" width="67.28515625" style="69" customWidth="1"/>
    <col min="1536" max="1538" width="9.85546875" style="69" customWidth="1"/>
    <col min="1539" max="1539" width="9.7109375" style="69" customWidth="1"/>
    <col min="1540" max="1540" width="52.140625" style="69" customWidth="1"/>
    <col min="1541" max="1544" width="0" style="69" hidden="1" customWidth="1"/>
    <col min="1545" max="1545" width="20" style="69" customWidth="1"/>
    <col min="1546" max="1546" width="0" style="69" hidden="1" customWidth="1"/>
    <col min="1547" max="1547" width="20.5703125" style="69" customWidth="1"/>
    <col min="1548" max="1548" width="9.5703125" style="69" customWidth="1"/>
    <col min="1549" max="1549" width="2.85546875" style="69" customWidth="1"/>
    <col min="1550" max="1550" width="4.5703125" style="69" customWidth="1"/>
    <col min="1551" max="1551" width="12.42578125" style="69" customWidth="1"/>
    <col min="1552" max="1552" width="14.28515625" style="69" customWidth="1"/>
    <col min="1553" max="1553" width="10.28515625" style="69" customWidth="1"/>
    <col min="1554" max="1787" width="9.140625" style="69"/>
    <col min="1788" max="1788" width="2" style="69" customWidth="1"/>
    <col min="1789" max="1789" width="11.42578125" style="69" customWidth="1"/>
    <col min="1790" max="1790" width="3.28515625" style="69" customWidth="1"/>
    <col min="1791" max="1791" width="67.28515625" style="69" customWidth="1"/>
    <col min="1792" max="1794" width="9.85546875" style="69" customWidth="1"/>
    <col min="1795" max="1795" width="9.7109375" style="69" customWidth="1"/>
    <col min="1796" max="1796" width="52.140625" style="69" customWidth="1"/>
    <col min="1797" max="1800" width="0" style="69" hidden="1" customWidth="1"/>
    <col min="1801" max="1801" width="20" style="69" customWidth="1"/>
    <col min="1802" max="1802" width="0" style="69" hidden="1" customWidth="1"/>
    <col min="1803" max="1803" width="20.5703125" style="69" customWidth="1"/>
    <col min="1804" max="1804" width="9.5703125" style="69" customWidth="1"/>
    <col min="1805" max="1805" width="2.85546875" style="69" customWidth="1"/>
    <col min="1806" max="1806" width="4.5703125" style="69" customWidth="1"/>
    <col min="1807" max="1807" width="12.42578125" style="69" customWidth="1"/>
    <col min="1808" max="1808" width="14.28515625" style="69" customWidth="1"/>
    <col min="1809" max="1809" width="10.28515625" style="69" customWidth="1"/>
    <col min="1810" max="2043" width="9.140625" style="69"/>
    <col min="2044" max="2044" width="2" style="69" customWidth="1"/>
    <col min="2045" max="2045" width="11.42578125" style="69" customWidth="1"/>
    <col min="2046" max="2046" width="3.28515625" style="69" customWidth="1"/>
    <col min="2047" max="2047" width="67.28515625" style="69" customWidth="1"/>
    <col min="2048" max="2050" width="9.85546875" style="69" customWidth="1"/>
    <col min="2051" max="2051" width="9.7109375" style="69" customWidth="1"/>
    <col min="2052" max="2052" width="52.140625" style="69" customWidth="1"/>
    <col min="2053" max="2056" width="0" style="69" hidden="1" customWidth="1"/>
    <col min="2057" max="2057" width="20" style="69" customWidth="1"/>
    <col min="2058" max="2058" width="0" style="69" hidden="1" customWidth="1"/>
    <col min="2059" max="2059" width="20.5703125" style="69" customWidth="1"/>
    <col min="2060" max="2060" width="9.5703125" style="69" customWidth="1"/>
    <col min="2061" max="2061" width="2.85546875" style="69" customWidth="1"/>
    <col min="2062" max="2062" width="4.5703125" style="69" customWidth="1"/>
    <col min="2063" max="2063" width="12.42578125" style="69" customWidth="1"/>
    <col min="2064" max="2064" width="14.28515625" style="69" customWidth="1"/>
    <col min="2065" max="2065" width="10.28515625" style="69" customWidth="1"/>
    <col min="2066" max="2299" width="9.140625" style="69"/>
    <col min="2300" max="2300" width="2" style="69" customWidth="1"/>
    <col min="2301" max="2301" width="11.42578125" style="69" customWidth="1"/>
    <col min="2302" max="2302" width="3.28515625" style="69" customWidth="1"/>
    <col min="2303" max="2303" width="67.28515625" style="69" customWidth="1"/>
    <col min="2304" max="2306" width="9.85546875" style="69" customWidth="1"/>
    <col min="2307" max="2307" width="9.7109375" style="69" customWidth="1"/>
    <col min="2308" max="2308" width="52.140625" style="69" customWidth="1"/>
    <col min="2309" max="2312" width="0" style="69" hidden="1" customWidth="1"/>
    <col min="2313" max="2313" width="20" style="69" customWidth="1"/>
    <col min="2314" max="2314" width="0" style="69" hidden="1" customWidth="1"/>
    <col min="2315" max="2315" width="20.5703125" style="69" customWidth="1"/>
    <col min="2316" max="2316" width="9.5703125" style="69" customWidth="1"/>
    <col min="2317" max="2317" width="2.85546875" style="69" customWidth="1"/>
    <col min="2318" max="2318" width="4.5703125" style="69" customWidth="1"/>
    <col min="2319" max="2319" width="12.42578125" style="69" customWidth="1"/>
    <col min="2320" max="2320" width="14.28515625" style="69" customWidth="1"/>
    <col min="2321" max="2321" width="10.28515625" style="69" customWidth="1"/>
    <col min="2322" max="2555" width="9.140625" style="69"/>
    <col min="2556" max="2556" width="2" style="69" customWidth="1"/>
    <col min="2557" max="2557" width="11.42578125" style="69" customWidth="1"/>
    <col min="2558" max="2558" width="3.28515625" style="69" customWidth="1"/>
    <col min="2559" max="2559" width="67.28515625" style="69" customWidth="1"/>
    <col min="2560" max="2562" width="9.85546875" style="69" customWidth="1"/>
    <col min="2563" max="2563" width="9.7109375" style="69" customWidth="1"/>
    <col min="2564" max="2564" width="52.140625" style="69" customWidth="1"/>
    <col min="2565" max="2568" width="0" style="69" hidden="1" customWidth="1"/>
    <col min="2569" max="2569" width="20" style="69" customWidth="1"/>
    <col min="2570" max="2570" width="0" style="69" hidden="1" customWidth="1"/>
    <col min="2571" max="2571" width="20.5703125" style="69" customWidth="1"/>
    <col min="2572" max="2572" width="9.5703125" style="69" customWidth="1"/>
    <col min="2573" max="2573" width="2.85546875" style="69" customWidth="1"/>
    <col min="2574" max="2574" width="4.5703125" style="69" customWidth="1"/>
    <col min="2575" max="2575" width="12.42578125" style="69" customWidth="1"/>
    <col min="2576" max="2576" width="14.28515625" style="69" customWidth="1"/>
    <col min="2577" max="2577" width="10.28515625" style="69" customWidth="1"/>
    <col min="2578" max="2811" width="9.140625" style="69"/>
    <col min="2812" max="2812" width="2" style="69" customWidth="1"/>
    <col min="2813" max="2813" width="11.42578125" style="69" customWidth="1"/>
    <col min="2814" max="2814" width="3.28515625" style="69" customWidth="1"/>
    <col min="2815" max="2815" width="67.28515625" style="69" customWidth="1"/>
    <col min="2816" max="2818" width="9.85546875" style="69" customWidth="1"/>
    <col min="2819" max="2819" width="9.7109375" style="69" customWidth="1"/>
    <col min="2820" max="2820" width="52.140625" style="69" customWidth="1"/>
    <col min="2821" max="2824" width="0" style="69" hidden="1" customWidth="1"/>
    <col min="2825" max="2825" width="20" style="69" customWidth="1"/>
    <col min="2826" max="2826" width="0" style="69" hidden="1" customWidth="1"/>
    <col min="2827" max="2827" width="20.5703125" style="69" customWidth="1"/>
    <col min="2828" max="2828" width="9.5703125" style="69" customWidth="1"/>
    <col min="2829" max="2829" width="2.85546875" style="69" customWidth="1"/>
    <col min="2830" max="2830" width="4.5703125" style="69" customWidth="1"/>
    <col min="2831" max="2831" width="12.42578125" style="69" customWidth="1"/>
    <col min="2832" max="2832" width="14.28515625" style="69" customWidth="1"/>
    <col min="2833" max="2833" width="10.28515625" style="69" customWidth="1"/>
    <col min="2834" max="3067" width="9.140625" style="69"/>
    <col min="3068" max="3068" width="2" style="69" customWidth="1"/>
    <col min="3069" max="3069" width="11.42578125" style="69" customWidth="1"/>
    <col min="3070" max="3070" width="3.28515625" style="69" customWidth="1"/>
    <col min="3071" max="3071" width="67.28515625" style="69" customWidth="1"/>
    <col min="3072" max="3074" width="9.85546875" style="69" customWidth="1"/>
    <col min="3075" max="3075" width="9.7109375" style="69" customWidth="1"/>
    <col min="3076" max="3076" width="52.140625" style="69" customWidth="1"/>
    <col min="3077" max="3080" width="0" style="69" hidden="1" customWidth="1"/>
    <col min="3081" max="3081" width="20" style="69" customWidth="1"/>
    <col min="3082" max="3082" width="0" style="69" hidden="1" customWidth="1"/>
    <col min="3083" max="3083" width="20.5703125" style="69" customWidth="1"/>
    <col min="3084" max="3084" width="9.5703125" style="69" customWidth="1"/>
    <col min="3085" max="3085" width="2.85546875" style="69" customWidth="1"/>
    <col min="3086" max="3086" width="4.5703125" style="69" customWidth="1"/>
    <col min="3087" max="3087" width="12.42578125" style="69" customWidth="1"/>
    <col min="3088" max="3088" width="14.28515625" style="69" customWidth="1"/>
    <col min="3089" max="3089" width="10.28515625" style="69" customWidth="1"/>
    <col min="3090" max="3323" width="9.140625" style="69"/>
    <col min="3324" max="3324" width="2" style="69" customWidth="1"/>
    <col min="3325" max="3325" width="11.42578125" style="69" customWidth="1"/>
    <col min="3326" max="3326" width="3.28515625" style="69" customWidth="1"/>
    <col min="3327" max="3327" width="67.28515625" style="69" customWidth="1"/>
    <col min="3328" max="3330" width="9.85546875" style="69" customWidth="1"/>
    <col min="3331" max="3331" width="9.7109375" style="69" customWidth="1"/>
    <col min="3332" max="3332" width="52.140625" style="69" customWidth="1"/>
    <col min="3333" max="3336" width="0" style="69" hidden="1" customWidth="1"/>
    <col min="3337" max="3337" width="20" style="69" customWidth="1"/>
    <col min="3338" max="3338" width="0" style="69" hidden="1" customWidth="1"/>
    <col min="3339" max="3339" width="20.5703125" style="69" customWidth="1"/>
    <col min="3340" max="3340" width="9.5703125" style="69" customWidth="1"/>
    <col min="3341" max="3341" width="2.85546875" style="69" customWidth="1"/>
    <col min="3342" max="3342" width="4.5703125" style="69" customWidth="1"/>
    <col min="3343" max="3343" width="12.42578125" style="69" customWidth="1"/>
    <col min="3344" max="3344" width="14.28515625" style="69" customWidth="1"/>
    <col min="3345" max="3345" width="10.28515625" style="69" customWidth="1"/>
    <col min="3346" max="3579" width="9.140625" style="69"/>
    <col min="3580" max="3580" width="2" style="69" customWidth="1"/>
    <col min="3581" max="3581" width="11.42578125" style="69" customWidth="1"/>
    <col min="3582" max="3582" width="3.28515625" style="69" customWidth="1"/>
    <col min="3583" max="3583" width="67.28515625" style="69" customWidth="1"/>
    <col min="3584" max="3586" width="9.85546875" style="69" customWidth="1"/>
    <col min="3587" max="3587" width="9.7109375" style="69" customWidth="1"/>
    <col min="3588" max="3588" width="52.140625" style="69" customWidth="1"/>
    <col min="3589" max="3592" width="0" style="69" hidden="1" customWidth="1"/>
    <col min="3593" max="3593" width="20" style="69" customWidth="1"/>
    <col min="3594" max="3594" width="0" style="69" hidden="1" customWidth="1"/>
    <col min="3595" max="3595" width="20.5703125" style="69" customWidth="1"/>
    <col min="3596" max="3596" width="9.5703125" style="69" customWidth="1"/>
    <col min="3597" max="3597" width="2.85546875" style="69" customWidth="1"/>
    <col min="3598" max="3598" width="4.5703125" style="69" customWidth="1"/>
    <col min="3599" max="3599" width="12.42578125" style="69" customWidth="1"/>
    <col min="3600" max="3600" width="14.28515625" style="69" customWidth="1"/>
    <col min="3601" max="3601" width="10.28515625" style="69" customWidth="1"/>
    <col min="3602" max="3835" width="9.140625" style="69"/>
    <col min="3836" max="3836" width="2" style="69" customWidth="1"/>
    <col min="3837" max="3837" width="11.42578125" style="69" customWidth="1"/>
    <col min="3838" max="3838" width="3.28515625" style="69" customWidth="1"/>
    <col min="3839" max="3839" width="67.28515625" style="69" customWidth="1"/>
    <col min="3840" max="3842" width="9.85546875" style="69" customWidth="1"/>
    <col min="3843" max="3843" width="9.7109375" style="69" customWidth="1"/>
    <col min="3844" max="3844" width="52.140625" style="69" customWidth="1"/>
    <col min="3845" max="3848" width="0" style="69" hidden="1" customWidth="1"/>
    <col min="3849" max="3849" width="20" style="69" customWidth="1"/>
    <col min="3850" max="3850" width="0" style="69" hidden="1" customWidth="1"/>
    <col min="3851" max="3851" width="20.5703125" style="69" customWidth="1"/>
    <col min="3852" max="3852" width="9.5703125" style="69" customWidth="1"/>
    <col min="3853" max="3853" width="2.85546875" style="69" customWidth="1"/>
    <col min="3854" max="3854" width="4.5703125" style="69" customWidth="1"/>
    <col min="3855" max="3855" width="12.42578125" style="69" customWidth="1"/>
    <col min="3856" max="3856" width="14.28515625" style="69" customWidth="1"/>
    <col min="3857" max="3857" width="10.28515625" style="69" customWidth="1"/>
    <col min="3858" max="4091" width="9.140625" style="69"/>
    <col min="4092" max="4092" width="2" style="69" customWidth="1"/>
    <col min="4093" max="4093" width="11.42578125" style="69" customWidth="1"/>
    <col min="4094" max="4094" width="3.28515625" style="69" customWidth="1"/>
    <col min="4095" max="4095" width="67.28515625" style="69" customWidth="1"/>
    <col min="4096" max="4098" width="9.85546875" style="69" customWidth="1"/>
    <col min="4099" max="4099" width="9.7109375" style="69" customWidth="1"/>
    <col min="4100" max="4100" width="52.140625" style="69" customWidth="1"/>
    <col min="4101" max="4104" width="0" style="69" hidden="1" customWidth="1"/>
    <col min="4105" max="4105" width="20" style="69" customWidth="1"/>
    <col min="4106" max="4106" width="0" style="69" hidden="1" customWidth="1"/>
    <col min="4107" max="4107" width="20.5703125" style="69" customWidth="1"/>
    <col min="4108" max="4108" width="9.5703125" style="69" customWidth="1"/>
    <col min="4109" max="4109" width="2.85546875" style="69" customWidth="1"/>
    <col min="4110" max="4110" width="4.5703125" style="69" customWidth="1"/>
    <col min="4111" max="4111" width="12.42578125" style="69" customWidth="1"/>
    <col min="4112" max="4112" width="14.28515625" style="69" customWidth="1"/>
    <col min="4113" max="4113" width="10.28515625" style="69" customWidth="1"/>
    <col min="4114" max="4347" width="9.140625" style="69"/>
    <col min="4348" max="4348" width="2" style="69" customWidth="1"/>
    <col min="4349" max="4349" width="11.42578125" style="69" customWidth="1"/>
    <col min="4350" max="4350" width="3.28515625" style="69" customWidth="1"/>
    <col min="4351" max="4351" width="67.28515625" style="69" customWidth="1"/>
    <col min="4352" max="4354" width="9.85546875" style="69" customWidth="1"/>
    <col min="4355" max="4355" width="9.7109375" style="69" customWidth="1"/>
    <col min="4356" max="4356" width="52.140625" style="69" customWidth="1"/>
    <col min="4357" max="4360" width="0" style="69" hidden="1" customWidth="1"/>
    <col min="4361" max="4361" width="20" style="69" customWidth="1"/>
    <col min="4362" max="4362" width="0" style="69" hidden="1" customWidth="1"/>
    <col min="4363" max="4363" width="20.5703125" style="69" customWidth="1"/>
    <col min="4364" max="4364" width="9.5703125" style="69" customWidth="1"/>
    <col min="4365" max="4365" width="2.85546875" style="69" customWidth="1"/>
    <col min="4366" max="4366" width="4.5703125" style="69" customWidth="1"/>
    <col min="4367" max="4367" width="12.42578125" style="69" customWidth="1"/>
    <col min="4368" max="4368" width="14.28515625" style="69" customWidth="1"/>
    <col min="4369" max="4369" width="10.28515625" style="69" customWidth="1"/>
    <col min="4370" max="4603" width="9.140625" style="69"/>
    <col min="4604" max="4604" width="2" style="69" customWidth="1"/>
    <col min="4605" max="4605" width="11.42578125" style="69" customWidth="1"/>
    <col min="4606" max="4606" width="3.28515625" style="69" customWidth="1"/>
    <col min="4607" max="4607" width="67.28515625" style="69" customWidth="1"/>
    <col min="4608" max="4610" width="9.85546875" style="69" customWidth="1"/>
    <col min="4611" max="4611" width="9.7109375" style="69" customWidth="1"/>
    <col min="4612" max="4612" width="52.140625" style="69" customWidth="1"/>
    <col min="4613" max="4616" width="0" style="69" hidden="1" customWidth="1"/>
    <col min="4617" max="4617" width="20" style="69" customWidth="1"/>
    <col min="4618" max="4618" width="0" style="69" hidden="1" customWidth="1"/>
    <col min="4619" max="4619" width="20.5703125" style="69" customWidth="1"/>
    <col min="4620" max="4620" width="9.5703125" style="69" customWidth="1"/>
    <col min="4621" max="4621" width="2.85546875" style="69" customWidth="1"/>
    <col min="4622" max="4622" width="4.5703125" style="69" customWidth="1"/>
    <col min="4623" max="4623" width="12.42578125" style="69" customWidth="1"/>
    <col min="4624" max="4624" width="14.28515625" style="69" customWidth="1"/>
    <col min="4625" max="4625" width="10.28515625" style="69" customWidth="1"/>
    <col min="4626" max="4859" width="9.140625" style="69"/>
    <col min="4860" max="4860" width="2" style="69" customWidth="1"/>
    <col min="4861" max="4861" width="11.42578125" style="69" customWidth="1"/>
    <col min="4862" max="4862" width="3.28515625" style="69" customWidth="1"/>
    <col min="4863" max="4863" width="67.28515625" style="69" customWidth="1"/>
    <col min="4864" max="4866" width="9.85546875" style="69" customWidth="1"/>
    <col min="4867" max="4867" width="9.7109375" style="69" customWidth="1"/>
    <col min="4868" max="4868" width="52.140625" style="69" customWidth="1"/>
    <col min="4869" max="4872" width="0" style="69" hidden="1" customWidth="1"/>
    <col min="4873" max="4873" width="20" style="69" customWidth="1"/>
    <col min="4874" max="4874" width="0" style="69" hidden="1" customWidth="1"/>
    <col min="4875" max="4875" width="20.5703125" style="69" customWidth="1"/>
    <col min="4876" max="4876" width="9.5703125" style="69" customWidth="1"/>
    <col min="4877" max="4877" width="2.85546875" style="69" customWidth="1"/>
    <col min="4878" max="4878" width="4.5703125" style="69" customWidth="1"/>
    <col min="4879" max="4879" width="12.42578125" style="69" customWidth="1"/>
    <col min="4880" max="4880" width="14.28515625" style="69" customWidth="1"/>
    <col min="4881" max="4881" width="10.28515625" style="69" customWidth="1"/>
    <col min="4882" max="5115" width="9.140625" style="69"/>
    <col min="5116" max="5116" width="2" style="69" customWidth="1"/>
    <col min="5117" max="5117" width="11.42578125" style="69" customWidth="1"/>
    <col min="5118" max="5118" width="3.28515625" style="69" customWidth="1"/>
    <col min="5119" max="5119" width="67.28515625" style="69" customWidth="1"/>
    <col min="5120" max="5122" width="9.85546875" style="69" customWidth="1"/>
    <col min="5123" max="5123" width="9.7109375" style="69" customWidth="1"/>
    <col min="5124" max="5124" width="52.140625" style="69" customWidth="1"/>
    <col min="5125" max="5128" width="0" style="69" hidden="1" customWidth="1"/>
    <col min="5129" max="5129" width="20" style="69" customWidth="1"/>
    <col min="5130" max="5130" width="0" style="69" hidden="1" customWidth="1"/>
    <col min="5131" max="5131" width="20.5703125" style="69" customWidth="1"/>
    <col min="5132" max="5132" width="9.5703125" style="69" customWidth="1"/>
    <col min="5133" max="5133" width="2.85546875" style="69" customWidth="1"/>
    <col min="5134" max="5134" width="4.5703125" style="69" customWidth="1"/>
    <col min="5135" max="5135" width="12.42578125" style="69" customWidth="1"/>
    <col min="5136" max="5136" width="14.28515625" style="69" customWidth="1"/>
    <col min="5137" max="5137" width="10.28515625" style="69" customWidth="1"/>
    <col min="5138" max="5371" width="9.140625" style="69"/>
    <col min="5372" max="5372" width="2" style="69" customWidth="1"/>
    <col min="5373" max="5373" width="11.42578125" style="69" customWidth="1"/>
    <col min="5374" max="5374" width="3.28515625" style="69" customWidth="1"/>
    <col min="5375" max="5375" width="67.28515625" style="69" customWidth="1"/>
    <col min="5376" max="5378" width="9.85546875" style="69" customWidth="1"/>
    <col min="5379" max="5379" width="9.7109375" style="69" customWidth="1"/>
    <col min="5380" max="5380" width="52.140625" style="69" customWidth="1"/>
    <col min="5381" max="5384" width="0" style="69" hidden="1" customWidth="1"/>
    <col min="5385" max="5385" width="20" style="69" customWidth="1"/>
    <col min="5386" max="5386" width="0" style="69" hidden="1" customWidth="1"/>
    <col min="5387" max="5387" width="20.5703125" style="69" customWidth="1"/>
    <col min="5388" max="5388" width="9.5703125" style="69" customWidth="1"/>
    <col min="5389" max="5389" width="2.85546875" style="69" customWidth="1"/>
    <col min="5390" max="5390" width="4.5703125" style="69" customWidth="1"/>
    <col min="5391" max="5391" width="12.42578125" style="69" customWidth="1"/>
    <col min="5392" max="5392" width="14.28515625" style="69" customWidth="1"/>
    <col min="5393" max="5393" width="10.28515625" style="69" customWidth="1"/>
    <col min="5394" max="5627" width="9.140625" style="69"/>
    <col min="5628" max="5628" width="2" style="69" customWidth="1"/>
    <col min="5629" max="5629" width="11.42578125" style="69" customWidth="1"/>
    <col min="5630" max="5630" width="3.28515625" style="69" customWidth="1"/>
    <col min="5631" max="5631" width="67.28515625" style="69" customWidth="1"/>
    <col min="5632" max="5634" width="9.85546875" style="69" customWidth="1"/>
    <col min="5635" max="5635" width="9.7109375" style="69" customWidth="1"/>
    <col min="5636" max="5636" width="52.140625" style="69" customWidth="1"/>
    <col min="5637" max="5640" width="0" style="69" hidden="1" customWidth="1"/>
    <col min="5641" max="5641" width="20" style="69" customWidth="1"/>
    <col min="5642" max="5642" width="0" style="69" hidden="1" customWidth="1"/>
    <col min="5643" max="5643" width="20.5703125" style="69" customWidth="1"/>
    <col min="5644" max="5644" width="9.5703125" style="69" customWidth="1"/>
    <col min="5645" max="5645" width="2.85546875" style="69" customWidth="1"/>
    <col min="5646" max="5646" width="4.5703125" style="69" customWidth="1"/>
    <col min="5647" max="5647" width="12.42578125" style="69" customWidth="1"/>
    <col min="5648" max="5648" width="14.28515625" style="69" customWidth="1"/>
    <col min="5649" max="5649" width="10.28515625" style="69" customWidth="1"/>
    <col min="5650" max="5883" width="9.140625" style="69"/>
    <col min="5884" max="5884" width="2" style="69" customWidth="1"/>
    <col min="5885" max="5885" width="11.42578125" style="69" customWidth="1"/>
    <col min="5886" max="5886" width="3.28515625" style="69" customWidth="1"/>
    <col min="5887" max="5887" width="67.28515625" style="69" customWidth="1"/>
    <col min="5888" max="5890" width="9.85546875" style="69" customWidth="1"/>
    <col min="5891" max="5891" width="9.7109375" style="69" customWidth="1"/>
    <col min="5892" max="5892" width="52.140625" style="69" customWidth="1"/>
    <col min="5893" max="5896" width="0" style="69" hidden="1" customWidth="1"/>
    <col min="5897" max="5897" width="20" style="69" customWidth="1"/>
    <col min="5898" max="5898" width="0" style="69" hidden="1" customWidth="1"/>
    <col min="5899" max="5899" width="20.5703125" style="69" customWidth="1"/>
    <col min="5900" max="5900" width="9.5703125" style="69" customWidth="1"/>
    <col min="5901" max="5901" width="2.85546875" style="69" customWidth="1"/>
    <col min="5902" max="5902" width="4.5703125" style="69" customWidth="1"/>
    <col min="5903" max="5903" width="12.42578125" style="69" customWidth="1"/>
    <col min="5904" max="5904" width="14.28515625" style="69" customWidth="1"/>
    <col min="5905" max="5905" width="10.28515625" style="69" customWidth="1"/>
    <col min="5906" max="6139" width="9.140625" style="69"/>
    <col min="6140" max="6140" width="2" style="69" customWidth="1"/>
    <col min="6141" max="6141" width="11.42578125" style="69" customWidth="1"/>
    <col min="6142" max="6142" width="3.28515625" style="69" customWidth="1"/>
    <col min="6143" max="6143" width="67.28515625" style="69" customWidth="1"/>
    <col min="6144" max="6146" width="9.85546875" style="69" customWidth="1"/>
    <col min="6147" max="6147" width="9.7109375" style="69" customWidth="1"/>
    <col min="6148" max="6148" width="52.140625" style="69" customWidth="1"/>
    <col min="6149" max="6152" width="0" style="69" hidden="1" customWidth="1"/>
    <col min="6153" max="6153" width="20" style="69" customWidth="1"/>
    <col min="6154" max="6154" width="0" style="69" hidden="1" customWidth="1"/>
    <col min="6155" max="6155" width="20.5703125" style="69" customWidth="1"/>
    <col min="6156" max="6156" width="9.5703125" style="69" customWidth="1"/>
    <col min="6157" max="6157" width="2.85546875" style="69" customWidth="1"/>
    <col min="6158" max="6158" width="4.5703125" style="69" customWidth="1"/>
    <col min="6159" max="6159" width="12.42578125" style="69" customWidth="1"/>
    <col min="6160" max="6160" width="14.28515625" style="69" customWidth="1"/>
    <col min="6161" max="6161" width="10.28515625" style="69" customWidth="1"/>
    <col min="6162" max="6395" width="9.140625" style="69"/>
    <col min="6396" max="6396" width="2" style="69" customWidth="1"/>
    <col min="6397" max="6397" width="11.42578125" style="69" customWidth="1"/>
    <col min="6398" max="6398" width="3.28515625" style="69" customWidth="1"/>
    <col min="6399" max="6399" width="67.28515625" style="69" customWidth="1"/>
    <col min="6400" max="6402" width="9.85546875" style="69" customWidth="1"/>
    <col min="6403" max="6403" width="9.7109375" style="69" customWidth="1"/>
    <col min="6404" max="6404" width="52.140625" style="69" customWidth="1"/>
    <col min="6405" max="6408" width="0" style="69" hidden="1" customWidth="1"/>
    <col min="6409" max="6409" width="20" style="69" customWidth="1"/>
    <col min="6410" max="6410" width="0" style="69" hidden="1" customWidth="1"/>
    <col min="6411" max="6411" width="20.5703125" style="69" customWidth="1"/>
    <col min="6412" max="6412" width="9.5703125" style="69" customWidth="1"/>
    <col min="6413" max="6413" width="2.85546875" style="69" customWidth="1"/>
    <col min="6414" max="6414" width="4.5703125" style="69" customWidth="1"/>
    <col min="6415" max="6415" width="12.42578125" style="69" customWidth="1"/>
    <col min="6416" max="6416" width="14.28515625" style="69" customWidth="1"/>
    <col min="6417" max="6417" width="10.28515625" style="69" customWidth="1"/>
    <col min="6418" max="6651" width="9.140625" style="69"/>
    <col min="6652" max="6652" width="2" style="69" customWidth="1"/>
    <col min="6653" max="6653" width="11.42578125" style="69" customWidth="1"/>
    <col min="6654" max="6654" width="3.28515625" style="69" customWidth="1"/>
    <col min="6655" max="6655" width="67.28515625" style="69" customWidth="1"/>
    <col min="6656" max="6658" width="9.85546875" style="69" customWidth="1"/>
    <col min="6659" max="6659" width="9.7109375" style="69" customWidth="1"/>
    <col min="6660" max="6660" width="52.140625" style="69" customWidth="1"/>
    <col min="6661" max="6664" width="0" style="69" hidden="1" customWidth="1"/>
    <col min="6665" max="6665" width="20" style="69" customWidth="1"/>
    <col min="6666" max="6666" width="0" style="69" hidden="1" customWidth="1"/>
    <col min="6667" max="6667" width="20.5703125" style="69" customWidth="1"/>
    <col min="6668" max="6668" width="9.5703125" style="69" customWidth="1"/>
    <col min="6669" max="6669" width="2.85546875" style="69" customWidth="1"/>
    <col min="6670" max="6670" width="4.5703125" style="69" customWidth="1"/>
    <col min="6671" max="6671" width="12.42578125" style="69" customWidth="1"/>
    <col min="6672" max="6672" width="14.28515625" style="69" customWidth="1"/>
    <col min="6673" max="6673" width="10.28515625" style="69" customWidth="1"/>
    <col min="6674" max="6907" width="9.140625" style="69"/>
    <col min="6908" max="6908" width="2" style="69" customWidth="1"/>
    <col min="6909" max="6909" width="11.42578125" style="69" customWidth="1"/>
    <col min="6910" max="6910" width="3.28515625" style="69" customWidth="1"/>
    <col min="6911" max="6911" width="67.28515625" style="69" customWidth="1"/>
    <col min="6912" max="6914" width="9.85546875" style="69" customWidth="1"/>
    <col min="6915" max="6915" width="9.7109375" style="69" customWidth="1"/>
    <col min="6916" max="6916" width="52.140625" style="69" customWidth="1"/>
    <col min="6917" max="6920" width="0" style="69" hidden="1" customWidth="1"/>
    <col min="6921" max="6921" width="20" style="69" customWidth="1"/>
    <col min="6922" max="6922" width="0" style="69" hidden="1" customWidth="1"/>
    <col min="6923" max="6923" width="20.5703125" style="69" customWidth="1"/>
    <col min="6924" max="6924" width="9.5703125" style="69" customWidth="1"/>
    <col min="6925" max="6925" width="2.85546875" style="69" customWidth="1"/>
    <col min="6926" max="6926" width="4.5703125" style="69" customWidth="1"/>
    <col min="6927" max="6927" width="12.42578125" style="69" customWidth="1"/>
    <col min="6928" max="6928" width="14.28515625" style="69" customWidth="1"/>
    <col min="6929" max="6929" width="10.28515625" style="69" customWidth="1"/>
    <col min="6930" max="7163" width="9.140625" style="69"/>
    <col min="7164" max="7164" width="2" style="69" customWidth="1"/>
    <col min="7165" max="7165" width="11.42578125" style="69" customWidth="1"/>
    <col min="7166" max="7166" width="3.28515625" style="69" customWidth="1"/>
    <col min="7167" max="7167" width="67.28515625" style="69" customWidth="1"/>
    <col min="7168" max="7170" width="9.85546875" style="69" customWidth="1"/>
    <col min="7171" max="7171" width="9.7109375" style="69" customWidth="1"/>
    <col min="7172" max="7172" width="52.140625" style="69" customWidth="1"/>
    <col min="7173" max="7176" width="0" style="69" hidden="1" customWidth="1"/>
    <col min="7177" max="7177" width="20" style="69" customWidth="1"/>
    <col min="7178" max="7178" width="0" style="69" hidden="1" customWidth="1"/>
    <col min="7179" max="7179" width="20.5703125" style="69" customWidth="1"/>
    <col min="7180" max="7180" width="9.5703125" style="69" customWidth="1"/>
    <col min="7181" max="7181" width="2.85546875" style="69" customWidth="1"/>
    <col min="7182" max="7182" width="4.5703125" style="69" customWidth="1"/>
    <col min="7183" max="7183" width="12.42578125" style="69" customWidth="1"/>
    <col min="7184" max="7184" width="14.28515625" style="69" customWidth="1"/>
    <col min="7185" max="7185" width="10.28515625" style="69" customWidth="1"/>
    <col min="7186" max="7419" width="9.140625" style="69"/>
    <col min="7420" max="7420" width="2" style="69" customWidth="1"/>
    <col min="7421" max="7421" width="11.42578125" style="69" customWidth="1"/>
    <col min="7422" max="7422" width="3.28515625" style="69" customWidth="1"/>
    <col min="7423" max="7423" width="67.28515625" style="69" customWidth="1"/>
    <col min="7424" max="7426" width="9.85546875" style="69" customWidth="1"/>
    <col min="7427" max="7427" width="9.7109375" style="69" customWidth="1"/>
    <col min="7428" max="7428" width="52.140625" style="69" customWidth="1"/>
    <col min="7429" max="7432" width="0" style="69" hidden="1" customWidth="1"/>
    <col min="7433" max="7433" width="20" style="69" customWidth="1"/>
    <col min="7434" max="7434" width="0" style="69" hidden="1" customWidth="1"/>
    <col min="7435" max="7435" width="20.5703125" style="69" customWidth="1"/>
    <col min="7436" max="7436" width="9.5703125" style="69" customWidth="1"/>
    <col min="7437" max="7437" width="2.85546875" style="69" customWidth="1"/>
    <col min="7438" max="7438" width="4.5703125" style="69" customWidth="1"/>
    <col min="7439" max="7439" width="12.42578125" style="69" customWidth="1"/>
    <col min="7440" max="7440" width="14.28515625" style="69" customWidth="1"/>
    <col min="7441" max="7441" width="10.28515625" style="69" customWidth="1"/>
    <col min="7442" max="7675" width="9.140625" style="69"/>
    <col min="7676" max="7676" width="2" style="69" customWidth="1"/>
    <col min="7677" max="7677" width="11.42578125" style="69" customWidth="1"/>
    <col min="7678" max="7678" width="3.28515625" style="69" customWidth="1"/>
    <col min="7679" max="7679" width="67.28515625" style="69" customWidth="1"/>
    <col min="7680" max="7682" width="9.85546875" style="69" customWidth="1"/>
    <col min="7683" max="7683" width="9.7109375" style="69" customWidth="1"/>
    <col min="7684" max="7684" width="52.140625" style="69" customWidth="1"/>
    <col min="7685" max="7688" width="0" style="69" hidden="1" customWidth="1"/>
    <col min="7689" max="7689" width="20" style="69" customWidth="1"/>
    <col min="7690" max="7690" width="0" style="69" hidden="1" customWidth="1"/>
    <col min="7691" max="7691" width="20.5703125" style="69" customWidth="1"/>
    <col min="7692" max="7692" width="9.5703125" style="69" customWidth="1"/>
    <col min="7693" max="7693" width="2.85546875" style="69" customWidth="1"/>
    <col min="7694" max="7694" width="4.5703125" style="69" customWidth="1"/>
    <col min="7695" max="7695" width="12.42578125" style="69" customWidth="1"/>
    <col min="7696" max="7696" width="14.28515625" style="69" customWidth="1"/>
    <col min="7697" max="7697" width="10.28515625" style="69" customWidth="1"/>
    <col min="7698" max="7931" width="9.140625" style="69"/>
    <col min="7932" max="7932" width="2" style="69" customWidth="1"/>
    <col min="7933" max="7933" width="11.42578125" style="69" customWidth="1"/>
    <col min="7934" max="7934" width="3.28515625" style="69" customWidth="1"/>
    <col min="7935" max="7935" width="67.28515625" style="69" customWidth="1"/>
    <col min="7936" max="7938" width="9.85546875" style="69" customWidth="1"/>
    <col min="7939" max="7939" width="9.7109375" style="69" customWidth="1"/>
    <col min="7940" max="7940" width="52.140625" style="69" customWidth="1"/>
    <col min="7941" max="7944" width="0" style="69" hidden="1" customWidth="1"/>
    <col min="7945" max="7945" width="20" style="69" customWidth="1"/>
    <col min="7946" max="7946" width="0" style="69" hidden="1" customWidth="1"/>
    <col min="7947" max="7947" width="20.5703125" style="69" customWidth="1"/>
    <col min="7948" max="7948" width="9.5703125" style="69" customWidth="1"/>
    <col min="7949" max="7949" width="2.85546875" style="69" customWidth="1"/>
    <col min="7950" max="7950" width="4.5703125" style="69" customWidth="1"/>
    <col min="7951" max="7951" width="12.42578125" style="69" customWidth="1"/>
    <col min="7952" max="7952" width="14.28515625" style="69" customWidth="1"/>
    <col min="7953" max="7953" width="10.28515625" style="69" customWidth="1"/>
    <col min="7954" max="8187" width="9.140625" style="69"/>
    <col min="8188" max="8188" width="2" style="69" customWidth="1"/>
    <col min="8189" max="8189" width="11.42578125" style="69" customWidth="1"/>
    <col min="8190" max="8190" width="3.28515625" style="69" customWidth="1"/>
    <col min="8191" max="8191" width="67.28515625" style="69" customWidth="1"/>
    <col min="8192" max="8194" width="9.85546875" style="69" customWidth="1"/>
    <col min="8195" max="8195" width="9.7109375" style="69" customWidth="1"/>
    <col min="8196" max="8196" width="52.140625" style="69" customWidth="1"/>
    <col min="8197" max="8200" width="0" style="69" hidden="1" customWidth="1"/>
    <col min="8201" max="8201" width="20" style="69" customWidth="1"/>
    <col min="8202" max="8202" width="0" style="69" hidden="1" customWidth="1"/>
    <col min="8203" max="8203" width="20.5703125" style="69" customWidth="1"/>
    <col min="8204" max="8204" width="9.5703125" style="69" customWidth="1"/>
    <col min="8205" max="8205" width="2.85546875" style="69" customWidth="1"/>
    <col min="8206" max="8206" width="4.5703125" style="69" customWidth="1"/>
    <col min="8207" max="8207" width="12.42578125" style="69" customWidth="1"/>
    <col min="8208" max="8208" width="14.28515625" style="69" customWidth="1"/>
    <col min="8209" max="8209" width="10.28515625" style="69" customWidth="1"/>
    <col min="8210" max="8443" width="9.140625" style="69"/>
    <col min="8444" max="8444" width="2" style="69" customWidth="1"/>
    <col min="8445" max="8445" width="11.42578125" style="69" customWidth="1"/>
    <col min="8446" max="8446" width="3.28515625" style="69" customWidth="1"/>
    <col min="8447" max="8447" width="67.28515625" style="69" customWidth="1"/>
    <col min="8448" max="8450" width="9.85546875" style="69" customWidth="1"/>
    <col min="8451" max="8451" width="9.7109375" style="69" customWidth="1"/>
    <col min="8452" max="8452" width="52.140625" style="69" customWidth="1"/>
    <col min="8453" max="8456" width="0" style="69" hidden="1" customWidth="1"/>
    <col min="8457" max="8457" width="20" style="69" customWidth="1"/>
    <col min="8458" max="8458" width="0" style="69" hidden="1" customWidth="1"/>
    <col min="8459" max="8459" width="20.5703125" style="69" customWidth="1"/>
    <col min="8460" max="8460" width="9.5703125" style="69" customWidth="1"/>
    <col min="8461" max="8461" width="2.85546875" style="69" customWidth="1"/>
    <col min="8462" max="8462" width="4.5703125" style="69" customWidth="1"/>
    <col min="8463" max="8463" width="12.42578125" style="69" customWidth="1"/>
    <col min="8464" max="8464" width="14.28515625" style="69" customWidth="1"/>
    <col min="8465" max="8465" width="10.28515625" style="69" customWidth="1"/>
    <col min="8466" max="8699" width="9.140625" style="69"/>
    <col min="8700" max="8700" width="2" style="69" customWidth="1"/>
    <col min="8701" max="8701" width="11.42578125" style="69" customWidth="1"/>
    <col min="8702" max="8702" width="3.28515625" style="69" customWidth="1"/>
    <col min="8703" max="8703" width="67.28515625" style="69" customWidth="1"/>
    <col min="8704" max="8706" width="9.85546875" style="69" customWidth="1"/>
    <col min="8707" max="8707" width="9.7109375" style="69" customWidth="1"/>
    <col min="8708" max="8708" width="52.140625" style="69" customWidth="1"/>
    <col min="8709" max="8712" width="0" style="69" hidden="1" customWidth="1"/>
    <col min="8713" max="8713" width="20" style="69" customWidth="1"/>
    <col min="8714" max="8714" width="0" style="69" hidden="1" customWidth="1"/>
    <col min="8715" max="8715" width="20.5703125" style="69" customWidth="1"/>
    <col min="8716" max="8716" width="9.5703125" style="69" customWidth="1"/>
    <col min="8717" max="8717" width="2.85546875" style="69" customWidth="1"/>
    <col min="8718" max="8718" width="4.5703125" style="69" customWidth="1"/>
    <col min="8719" max="8719" width="12.42578125" style="69" customWidth="1"/>
    <col min="8720" max="8720" width="14.28515625" style="69" customWidth="1"/>
    <col min="8721" max="8721" width="10.28515625" style="69" customWidth="1"/>
    <col min="8722" max="8955" width="9.140625" style="69"/>
    <col min="8956" max="8956" width="2" style="69" customWidth="1"/>
    <col min="8957" max="8957" width="11.42578125" style="69" customWidth="1"/>
    <col min="8958" max="8958" width="3.28515625" style="69" customWidth="1"/>
    <col min="8959" max="8959" width="67.28515625" style="69" customWidth="1"/>
    <col min="8960" max="8962" width="9.85546875" style="69" customWidth="1"/>
    <col min="8963" max="8963" width="9.7109375" style="69" customWidth="1"/>
    <col min="8964" max="8964" width="52.140625" style="69" customWidth="1"/>
    <col min="8965" max="8968" width="0" style="69" hidden="1" customWidth="1"/>
    <col min="8969" max="8969" width="20" style="69" customWidth="1"/>
    <col min="8970" max="8970" width="0" style="69" hidden="1" customWidth="1"/>
    <col min="8971" max="8971" width="20.5703125" style="69" customWidth="1"/>
    <col min="8972" max="8972" width="9.5703125" style="69" customWidth="1"/>
    <col min="8973" max="8973" width="2.85546875" style="69" customWidth="1"/>
    <col min="8974" max="8974" width="4.5703125" style="69" customWidth="1"/>
    <col min="8975" max="8975" width="12.42578125" style="69" customWidth="1"/>
    <col min="8976" max="8976" width="14.28515625" style="69" customWidth="1"/>
    <col min="8977" max="8977" width="10.28515625" style="69" customWidth="1"/>
    <col min="8978" max="9211" width="9.140625" style="69"/>
    <col min="9212" max="9212" width="2" style="69" customWidth="1"/>
    <col min="9213" max="9213" width="11.42578125" style="69" customWidth="1"/>
    <col min="9214" max="9214" width="3.28515625" style="69" customWidth="1"/>
    <col min="9215" max="9215" width="67.28515625" style="69" customWidth="1"/>
    <col min="9216" max="9218" width="9.85546875" style="69" customWidth="1"/>
    <col min="9219" max="9219" width="9.7109375" style="69" customWidth="1"/>
    <col min="9220" max="9220" width="52.140625" style="69" customWidth="1"/>
    <col min="9221" max="9224" width="0" style="69" hidden="1" customWidth="1"/>
    <col min="9225" max="9225" width="20" style="69" customWidth="1"/>
    <col min="9226" max="9226" width="0" style="69" hidden="1" customWidth="1"/>
    <col min="9227" max="9227" width="20.5703125" style="69" customWidth="1"/>
    <col min="9228" max="9228" width="9.5703125" style="69" customWidth="1"/>
    <col min="9229" max="9229" width="2.85546875" style="69" customWidth="1"/>
    <col min="9230" max="9230" width="4.5703125" style="69" customWidth="1"/>
    <col min="9231" max="9231" width="12.42578125" style="69" customWidth="1"/>
    <col min="9232" max="9232" width="14.28515625" style="69" customWidth="1"/>
    <col min="9233" max="9233" width="10.28515625" style="69" customWidth="1"/>
    <col min="9234" max="9467" width="9.140625" style="69"/>
    <col min="9468" max="9468" width="2" style="69" customWidth="1"/>
    <col min="9469" max="9469" width="11.42578125" style="69" customWidth="1"/>
    <col min="9470" max="9470" width="3.28515625" style="69" customWidth="1"/>
    <col min="9471" max="9471" width="67.28515625" style="69" customWidth="1"/>
    <col min="9472" max="9474" width="9.85546875" style="69" customWidth="1"/>
    <col min="9475" max="9475" width="9.7109375" style="69" customWidth="1"/>
    <col min="9476" max="9476" width="52.140625" style="69" customWidth="1"/>
    <col min="9477" max="9480" width="0" style="69" hidden="1" customWidth="1"/>
    <col min="9481" max="9481" width="20" style="69" customWidth="1"/>
    <col min="9482" max="9482" width="0" style="69" hidden="1" customWidth="1"/>
    <col min="9483" max="9483" width="20.5703125" style="69" customWidth="1"/>
    <col min="9484" max="9484" width="9.5703125" style="69" customWidth="1"/>
    <col min="9485" max="9485" width="2.85546875" style="69" customWidth="1"/>
    <col min="9486" max="9486" width="4.5703125" style="69" customWidth="1"/>
    <col min="9487" max="9487" width="12.42578125" style="69" customWidth="1"/>
    <col min="9488" max="9488" width="14.28515625" style="69" customWidth="1"/>
    <col min="9489" max="9489" width="10.28515625" style="69" customWidth="1"/>
    <col min="9490" max="9723" width="9.140625" style="69"/>
    <col min="9724" max="9724" width="2" style="69" customWidth="1"/>
    <col min="9725" max="9725" width="11.42578125" style="69" customWidth="1"/>
    <col min="9726" max="9726" width="3.28515625" style="69" customWidth="1"/>
    <col min="9727" max="9727" width="67.28515625" style="69" customWidth="1"/>
    <col min="9728" max="9730" width="9.85546875" style="69" customWidth="1"/>
    <col min="9731" max="9731" width="9.7109375" style="69" customWidth="1"/>
    <col min="9732" max="9732" width="52.140625" style="69" customWidth="1"/>
    <col min="9733" max="9736" width="0" style="69" hidden="1" customWidth="1"/>
    <col min="9737" max="9737" width="20" style="69" customWidth="1"/>
    <col min="9738" max="9738" width="0" style="69" hidden="1" customWidth="1"/>
    <col min="9739" max="9739" width="20.5703125" style="69" customWidth="1"/>
    <col min="9740" max="9740" width="9.5703125" style="69" customWidth="1"/>
    <col min="9741" max="9741" width="2.85546875" style="69" customWidth="1"/>
    <col min="9742" max="9742" width="4.5703125" style="69" customWidth="1"/>
    <col min="9743" max="9743" width="12.42578125" style="69" customWidth="1"/>
    <col min="9744" max="9744" width="14.28515625" style="69" customWidth="1"/>
    <col min="9745" max="9745" width="10.28515625" style="69" customWidth="1"/>
    <col min="9746" max="9979" width="9.140625" style="69"/>
    <col min="9980" max="9980" width="2" style="69" customWidth="1"/>
    <col min="9981" max="9981" width="11.42578125" style="69" customWidth="1"/>
    <col min="9982" max="9982" width="3.28515625" style="69" customWidth="1"/>
    <col min="9983" max="9983" width="67.28515625" style="69" customWidth="1"/>
    <col min="9984" max="9986" width="9.85546875" style="69" customWidth="1"/>
    <col min="9987" max="9987" width="9.7109375" style="69" customWidth="1"/>
    <col min="9988" max="9988" width="52.140625" style="69" customWidth="1"/>
    <col min="9989" max="9992" width="0" style="69" hidden="1" customWidth="1"/>
    <col min="9993" max="9993" width="20" style="69" customWidth="1"/>
    <col min="9994" max="9994" width="0" style="69" hidden="1" customWidth="1"/>
    <col min="9995" max="9995" width="20.5703125" style="69" customWidth="1"/>
    <col min="9996" max="9996" width="9.5703125" style="69" customWidth="1"/>
    <col min="9997" max="9997" width="2.85546875" style="69" customWidth="1"/>
    <col min="9998" max="9998" width="4.5703125" style="69" customWidth="1"/>
    <col min="9999" max="9999" width="12.42578125" style="69" customWidth="1"/>
    <col min="10000" max="10000" width="14.28515625" style="69" customWidth="1"/>
    <col min="10001" max="10001" width="10.28515625" style="69" customWidth="1"/>
    <col min="10002" max="10235" width="9.140625" style="69"/>
    <col min="10236" max="10236" width="2" style="69" customWidth="1"/>
    <col min="10237" max="10237" width="11.42578125" style="69" customWidth="1"/>
    <col min="10238" max="10238" width="3.28515625" style="69" customWidth="1"/>
    <col min="10239" max="10239" width="67.28515625" style="69" customWidth="1"/>
    <col min="10240" max="10242" width="9.85546875" style="69" customWidth="1"/>
    <col min="10243" max="10243" width="9.7109375" style="69" customWidth="1"/>
    <col min="10244" max="10244" width="52.140625" style="69" customWidth="1"/>
    <col min="10245" max="10248" width="0" style="69" hidden="1" customWidth="1"/>
    <col min="10249" max="10249" width="20" style="69" customWidth="1"/>
    <col min="10250" max="10250" width="0" style="69" hidden="1" customWidth="1"/>
    <col min="10251" max="10251" width="20.5703125" style="69" customWidth="1"/>
    <col min="10252" max="10252" width="9.5703125" style="69" customWidth="1"/>
    <col min="10253" max="10253" width="2.85546875" style="69" customWidth="1"/>
    <col min="10254" max="10254" width="4.5703125" style="69" customWidth="1"/>
    <col min="10255" max="10255" width="12.42578125" style="69" customWidth="1"/>
    <col min="10256" max="10256" width="14.28515625" style="69" customWidth="1"/>
    <col min="10257" max="10257" width="10.28515625" style="69" customWidth="1"/>
    <col min="10258" max="10491" width="9.140625" style="69"/>
    <col min="10492" max="10492" width="2" style="69" customWidth="1"/>
    <col min="10493" max="10493" width="11.42578125" style="69" customWidth="1"/>
    <col min="10494" max="10494" width="3.28515625" style="69" customWidth="1"/>
    <col min="10495" max="10495" width="67.28515625" style="69" customWidth="1"/>
    <col min="10496" max="10498" width="9.85546875" style="69" customWidth="1"/>
    <col min="10499" max="10499" width="9.7109375" style="69" customWidth="1"/>
    <col min="10500" max="10500" width="52.140625" style="69" customWidth="1"/>
    <col min="10501" max="10504" width="0" style="69" hidden="1" customWidth="1"/>
    <col min="10505" max="10505" width="20" style="69" customWidth="1"/>
    <col min="10506" max="10506" width="0" style="69" hidden="1" customWidth="1"/>
    <col min="10507" max="10507" width="20.5703125" style="69" customWidth="1"/>
    <col min="10508" max="10508" width="9.5703125" style="69" customWidth="1"/>
    <col min="10509" max="10509" width="2.85546875" style="69" customWidth="1"/>
    <col min="10510" max="10510" width="4.5703125" style="69" customWidth="1"/>
    <col min="10511" max="10511" width="12.42578125" style="69" customWidth="1"/>
    <col min="10512" max="10512" width="14.28515625" style="69" customWidth="1"/>
    <col min="10513" max="10513" width="10.28515625" style="69" customWidth="1"/>
    <col min="10514" max="10747" width="9.140625" style="69"/>
    <col min="10748" max="10748" width="2" style="69" customWidth="1"/>
    <col min="10749" max="10749" width="11.42578125" style="69" customWidth="1"/>
    <col min="10750" max="10750" width="3.28515625" style="69" customWidth="1"/>
    <col min="10751" max="10751" width="67.28515625" style="69" customWidth="1"/>
    <col min="10752" max="10754" width="9.85546875" style="69" customWidth="1"/>
    <col min="10755" max="10755" width="9.7109375" style="69" customWidth="1"/>
    <col min="10756" max="10756" width="52.140625" style="69" customWidth="1"/>
    <col min="10757" max="10760" width="0" style="69" hidden="1" customWidth="1"/>
    <col min="10761" max="10761" width="20" style="69" customWidth="1"/>
    <col min="10762" max="10762" width="0" style="69" hidden="1" customWidth="1"/>
    <col min="10763" max="10763" width="20.5703125" style="69" customWidth="1"/>
    <col min="10764" max="10764" width="9.5703125" style="69" customWidth="1"/>
    <col min="10765" max="10765" width="2.85546875" style="69" customWidth="1"/>
    <col min="10766" max="10766" width="4.5703125" style="69" customWidth="1"/>
    <col min="10767" max="10767" width="12.42578125" style="69" customWidth="1"/>
    <col min="10768" max="10768" width="14.28515625" style="69" customWidth="1"/>
    <col min="10769" max="10769" width="10.28515625" style="69" customWidth="1"/>
    <col min="10770" max="11003" width="9.140625" style="69"/>
    <col min="11004" max="11004" width="2" style="69" customWidth="1"/>
    <col min="11005" max="11005" width="11.42578125" style="69" customWidth="1"/>
    <col min="11006" max="11006" width="3.28515625" style="69" customWidth="1"/>
    <col min="11007" max="11007" width="67.28515625" style="69" customWidth="1"/>
    <col min="11008" max="11010" width="9.85546875" style="69" customWidth="1"/>
    <col min="11011" max="11011" width="9.7109375" style="69" customWidth="1"/>
    <col min="11012" max="11012" width="52.140625" style="69" customWidth="1"/>
    <col min="11013" max="11016" width="0" style="69" hidden="1" customWidth="1"/>
    <col min="11017" max="11017" width="20" style="69" customWidth="1"/>
    <col min="11018" max="11018" width="0" style="69" hidden="1" customWidth="1"/>
    <col min="11019" max="11019" width="20.5703125" style="69" customWidth="1"/>
    <col min="11020" max="11020" width="9.5703125" style="69" customWidth="1"/>
    <col min="11021" max="11021" width="2.85546875" style="69" customWidth="1"/>
    <col min="11022" max="11022" width="4.5703125" style="69" customWidth="1"/>
    <col min="11023" max="11023" width="12.42578125" style="69" customWidth="1"/>
    <col min="11024" max="11024" width="14.28515625" style="69" customWidth="1"/>
    <col min="11025" max="11025" width="10.28515625" style="69" customWidth="1"/>
    <col min="11026" max="11259" width="9.140625" style="69"/>
    <col min="11260" max="11260" width="2" style="69" customWidth="1"/>
    <col min="11261" max="11261" width="11.42578125" style="69" customWidth="1"/>
    <col min="11262" max="11262" width="3.28515625" style="69" customWidth="1"/>
    <col min="11263" max="11263" width="67.28515625" style="69" customWidth="1"/>
    <col min="11264" max="11266" width="9.85546875" style="69" customWidth="1"/>
    <col min="11267" max="11267" width="9.7109375" style="69" customWidth="1"/>
    <col min="11268" max="11268" width="52.140625" style="69" customWidth="1"/>
    <col min="11269" max="11272" width="0" style="69" hidden="1" customWidth="1"/>
    <col min="11273" max="11273" width="20" style="69" customWidth="1"/>
    <col min="11274" max="11274" width="0" style="69" hidden="1" customWidth="1"/>
    <col min="11275" max="11275" width="20.5703125" style="69" customWidth="1"/>
    <col min="11276" max="11276" width="9.5703125" style="69" customWidth="1"/>
    <col min="11277" max="11277" width="2.85546875" style="69" customWidth="1"/>
    <col min="11278" max="11278" width="4.5703125" style="69" customWidth="1"/>
    <col min="11279" max="11279" width="12.42578125" style="69" customWidth="1"/>
    <col min="11280" max="11280" width="14.28515625" style="69" customWidth="1"/>
    <col min="11281" max="11281" width="10.28515625" style="69" customWidth="1"/>
    <col min="11282" max="11515" width="9.140625" style="69"/>
    <col min="11516" max="11516" width="2" style="69" customWidth="1"/>
    <col min="11517" max="11517" width="11.42578125" style="69" customWidth="1"/>
    <col min="11518" max="11518" width="3.28515625" style="69" customWidth="1"/>
    <col min="11519" max="11519" width="67.28515625" style="69" customWidth="1"/>
    <col min="11520" max="11522" width="9.85546875" style="69" customWidth="1"/>
    <col min="11523" max="11523" width="9.7109375" style="69" customWidth="1"/>
    <col min="11524" max="11524" width="52.140625" style="69" customWidth="1"/>
    <col min="11525" max="11528" width="0" style="69" hidden="1" customWidth="1"/>
    <col min="11529" max="11529" width="20" style="69" customWidth="1"/>
    <col min="11530" max="11530" width="0" style="69" hidden="1" customWidth="1"/>
    <col min="11531" max="11531" width="20.5703125" style="69" customWidth="1"/>
    <col min="11532" max="11532" width="9.5703125" style="69" customWidth="1"/>
    <col min="11533" max="11533" width="2.85546875" style="69" customWidth="1"/>
    <col min="11534" max="11534" width="4.5703125" style="69" customWidth="1"/>
    <col min="11535" max="11535" width="12.42578125" style="69" customWidth="1"/>
    <col min="11536" max="11536" width="14.28515625" style="69" customWidth="1"/>
    <col min="11537" max="11537" width="10.28515625" style="69" customWidth="1"/>
    <col min="11538" max="11771" width="9.140625" style="69"/>
    <col min="11772" max="11772" width="2" style="69" customWidth="1"/>
    <col min="11773" max="11773" width="11.42578125" style="69" customWidth="1"/>
    <col min="11774" max="11774" width="3.28515625" style="69" customWidth="1"/>
    <col min="11775" max="11775" width="67.28515625" style="69" customWidth="1"/>
    <col min="11776" max="11778" width="9.85546875" style="69" customWidth="1"/>
    <col min="11779" max="11779" width="9.7109375" style="69" customWidth="1"/>
    <col min="11780" max="11780" width="52.140625" style="69" customWidth="1"/>
    <col min="11781" max="11784" width="0" style="69" hidden="1" customWidth="1"/>
    <col min="11785" max="11785" width="20" style="69" customWidth="1"/>
    <col min="11786" max="11786" width="0" style="69" hidden="1" customWidth="1"/>
    <col min="11787" max="11787" width="20.5703125" style="69" customWidth="1"/>
    <col min="11788" max="11788" width="9.5703125" style="69" customWidth="1"/>
    <col min="11789" max="11789" width="2.85546875" style="69" customWidth="1"/>
    <col min="11790" max="11790" width="4.5703125" style="69" customWidth="1"/>
    <col min="11791" max="11791" width="12.42578125" style="69" customWidth="1"/>
    <col min="11792" max="11792" width="14.28515625" style="69" customWidth="1"/>
    <col min="11793" max="11793" width="10.28515625" style="69" customWidth="1"/>
    <col min="11794" max="12027" width="9.140625" style="69"/>
    <col min="12028" max="12028" width="2" style="69" customWidth="1"/>
    <col min="12029" max="12029" width="11.42578125" style="69" customWidth="1"/>
    <col min="12030" max="12030" width="3.28515625" style="69" customWidth="1"/>
    <col min="12031" max="12031" width="67.28515625" style="69" customWidth="1"/>
    <col min="12032" max="12034" width="9.85546875" style="69" customWidth="1"/>
    <col min="12035" max="12035" width="9.7109375" style="69" customWidth="1"/>
    <col min="12036" max="12036" width="52.140625" style="69" customWidth="1"/>
    <col min="12037" max="12040" width="0" style="69" hidden="1" customWidth="1"/>
    <col min="12041" max="12041" width="20" style="69" customWidth="1"/>
    <col min="12042" max="12042" width="0" style="69" hidden="1" customWidth="1"/>
    <col min="12043" max="12043" width="20.5703125" style="69" customWidth="1"/>
    <col min="12044" max="12044" width="9.5703125" style="69" customWidth="1"/>
    <col min="12045" max="12045" width="2.85546875" style="69" customWidth="1"/>
    <col min="12046" max="12046" width="4.5703125" style="69" customWidth="1"/>
    <col min="12047" max="12047" width="12.42578125" style="69" customWidth="1"/>
    <col min="12048" max="12048" width="14.28515625" style="69" customWidth="1"/>
    <col min="12049" max="12049" width="10.28515625" style="69" customWidth="1"/>
    <col min="12050" max="12283" width="9.140625" style="69"/>
    <col min="12284" max="12284" width="2" style="69" customWidth="1"/>
    <col min="12285" max="12285" width="11.42578125" style="69" customWidth="1"/>
    <col min="12286" max="12286" width="3.28515625" style="69" customWidth="1"/>
    <col min="12287" max="12287" width="67.28515625" style="69" customWidth="1"/>
    <col min="12288" max="12290" width="9.85546875" style="69" customWidth="1"/>
    <col min="12291" max="12291" width="9.7109375" style="69" customWidth="1"/>
    <col min="12292" max="12292" width="52.140625" style="69" customWidth="1"/>
    <col min="12293" max="12296" width="0" style="69" hidden="1" customWidth="1"/>
    <col min="12297" max="12297" width="20" style="69" customWidth="1"/>
    <col min="12298" max="12298" width="0" style="69" hidden="1" customWidth="1"/>
    <col min="12299" max="12299" width="20.5703125" style="69" customWidth="1"/>
    <col min="12300" max="12300" width="9.5703125" style="69" customWidth="1"/>
    <col min="12301" max="12301" width="2.85546875" style="69" customWidth="1"/>
    <col min="12302" max="12302" width="4.5703125" style="69" customWidth="1"/>
    <col min="12303" max="12303" width="12.42578125" style="69" customWidth="1"/>
    <col min="12304" max="12304" width="14.28515625" style="69" customWidth="1"/>
    <col min="12305" max="12305" width="10.28515625" style="69" customWidth="1"/>
    <col min="12306" max="12539" width="9.140625" style="69"/>
    <col min="12540" max="12540" width="2" style="69" customWidth="1"/>
    <col min="12541" max="12541" width="11.42578125" style="69" customWidth="1"/>
    <col min="12542" max="12542" width="3.28515625" style="69" customWidth="1"/>
    <col min="12543" max="12543" width="67.28515625" style="69" customWidth="1"/>
    <col min="12544" max="12546" width="9.85546875" style="69" customWidth="1"/>
    <col min="12547" max="12547" width="9.7109375" style="69" customWidth="1"/>
    <col min="12548" max="12548" width="52.140625" style="69" customWidth="1"/>
    <col min="12549" max="12552" width="0" style="69" hidden="1" customWidth="1"/>
    <col min="12553" max="12553" width="20" style="69" customWidth="1"/>
    <col min="12554" max="12554" width="0" style="69" hidden="1" customWidth="1"/>
    <col min="12555" max="12555" width="20.5703125" style="69" customWidth="1"/>
    <col min="12556" max="12556" width="9.5703125" style="69" customWidth="1"/>
    <col min="12557" max="12557" width="2.85546875" style="69" customWidth="1"/>
    <col min="12558" max="12558" width="4.5703125" style="69" customWidth="1"/>
    <col min="12559" max="12559" width="12.42578125" style="69" customWidth="1"/>
    <col min="12560" max="12560" width="14.28515625" style="69" customWidth="1"/>
    <col min="12561" max="12561" width="10.28515625" style="69" customWidth="1"/>
    <col min="12562" max="12795" width="9.140625" style="69"/>
    <col min="12796" max="12796" width="2" style="69" customWidth="1"/>
    <col min="12797" max="12797" width="11.42578125" style="69" customWidth="1"/>
    <col min="12798" max="12798" width="3.28515625" style="69" customWidth="1"/>
    <col min="12799" max="12799" width="67.28515625" style="69" customWidth="1"/>
    <col min="12800" max="12802" width="9.85546875" style="69" customWidth="1"/>
    <col min="12803" max="12803" width="9.7109375" style="69" customWidth="1"/>
    <col min="12804" max="12804" width="52.140625" style="69" customWidth="1"/>
    <col min="12805" max="12808" width="0" style="69" hidden="1" customWidth="1"/>
    <col min="12809" max="12809" width="20" style="69" customWidth="1"/>
    <col min="12810" max="12810" width="0" style="69" hidden="1" customWidth="1"/>
    <col min="12811" max="12811" width="20.5703125" style="69" customWidth="1"/>
    <col min="12812" max="12812" width="9.5703125" style="69" customWidth="1"/>
    <col min="12813" max="12813" width="2.85546875" style="69" customWidth="1"/>
    <col min="12814" max="12814" width="4.5703125" style="69" customWidth="1"/>
    <col min="12815" max="12815" width="12.42578125" style="69" customWidth="1"/>
    <col min="12816" max="12816" width="14.28515625" style="69" customWidth="1"/>
    <col min="12817" max="12817" width="10.28515625" style="69" customWidth="1"/>
    <col min="12818" max="13051" width="9.140625" style="69"/>
    <col min="13052" max="13052" width="2" style="69" customWidth="1"/>
    <col min="13053" max="13053" width="11.42578125" style="69" customWidth="1"/>
    <col min="13054" max="13054" width="3.28515625" style="69" customWidth="1"/>
    <col min="13055" max="13055" width="67.28515625" style="69" customWidth="1"/>
    <col min="13056" max="13058" width="9.85546875" style="69" customWidth="1"/>
    <col min="13059" max="13059" width="9.7109375" style="69" customWidth="1"/>
    <col min="13060" max="13060" width="52.140625" style="69" customWidth="1"/>
    <col min="13061" max="13064" width="0" style="69" hidden="1" customWidth="1"/>
    <col min="13065" max="13065" width="20" style="69" customWidth="1"/>
    <col min="13066" max="13066" width="0" style="69" hidden="1" customWidth="1"/>
    <col min="13067" max="13067" width="20.5703125" style="69" customWidth="1"/>
    <col min="13068" max="13068" width="9.5703125" style="69" customWidth="1"/>
    <col min="13069" max="13069" width="2.85546875" style="69" customWidth="1"/>
    <col min="13070" max="13070" width="4.5703125" style="69" customWidth="1"/>
    <col min="13071" max="13071" width="12.42578125" style="69" customWidth="1"/>
    <col min="13072" max="13072" width="14.28515625" style="69" customWidth="1"/>
    <col min="13073" max="13073" width="10.28515625" style="69" customWidth="1"/>
    <col min="13074" max="13307" width="9.140625" style="69"/>
    <col min="13308" max="13308" width="2" style="69" customWidth="1"/>
    <col min="13309" max="13309" width="11.42578125" style="69" customWidth="1"/>
    <col min="13310" max="13310" width="3.28515625" style="69" customWidth="1"/>
    <col min="13311" max="13311" width="67.28515625" style="69" customWidth="1"/>
    <col min="13312" max="13314" width="9.85546875" style="69" customWidth="1"/>
    <col min="13315" max="13315" width="9.7109375" style="69" customWidth="1"/>
    <col min="13316" max="13316" width="52.140625" style="69" customWidth="1"/>
    <col min="13317" max="13320" width="0" style="69" hidden="1" customWidth="1"/>
    <col min="13321" max="13321" width="20" style="69" customWidth="1"/>
    <col min="13322" max="13322" width="0" style="69" hidden="1" customWidth="1"/>
    <col min="13323" max="13323" width="20.5703125" style="69" customWidth="1"/>
    <col min="13324" max="13324" width="9.5703125" style="69" customWidth="1"/>
    <col min="13325" max="13325" width="2.85546875" style="69" customWidth="1"/>
    <col min="13326" max="13326" width="4.5703125" style="69" customWidth="1"/>
    <col min="13327" max="13327" width="12.42578125" style="69" customWidth="1"/>
    <col min="13328" max="13328" width="14.28515625" style="69" customWidth="1"/>
    <col min="13329" max="13329" width="10.28515625" style="69" customWidth="1"/>
    <col min="13330" max="13563" width="9.140625" style="69"/>
    <col min="13564" max="13564" width="2" style="69" customWidth="1"/>
    <col min="13565" max="13565" width="11.42578125" style="69" customWidth="1"/>
    <col min="13566" max="13566" width="3.28515625" style="69" customWidth="1"/>
    <col min="13567" max="13567" width="67.28515625" style="69" customWidth="1"/>
    <col min="13568" max="13570" width="9.85546875" style="69" customWidth="1"/>
    <col min="13571" max="13571" width="9.7109375" style="69" customWidth="1"/>
    <col min="13572" max="13572" width="52.140625" style="69" customWidth="1"/>
    <col min="13573" max="13576" width="0" style="69" hidden="1" customWidth="1"/>
    <col min="13577" max="13577" width="20" style="69" customWidth="1"/>
    <col min="13578" max="13578" width="0" style="69" hidden="1" customWidth="1"/>
    <col min="13579" max="13579" width="20.5703125" style="69" customWidth="1"/>
    <col min="13580" max="13580" width="9.5703125" style="69" customWidth="1"/>
    <col min="13581" max="13581" width="2.85546875" style="69" customWidth="1"/>
    <col min="13582" max="13582" width="4.5703125" style="69" customWidth="1"/>
    <col min="13583" max="13583" width="12.42578125" style="69" customWidth="1"/>
    <col min="13584" max="13584" width="14.28515625" style="69" customWidth="1"/>
    <col min="13585" max="13585" width="10.28515625" style="69" customWidth="1"/>
    <col min="13586" max="13819" width="9.140625" style="69"/>
    <col min="13820" max="13820" width="2" style="69" customWidth="1"/>
    <col min="13821" max="13821" width="11.42578125" style="69" customWidth="1"/>
    <col min="13822" max="13822" width="3.28515625" style="69" customWidth="1"/>
    <col min="13823" max="13823" width="67.28515625" style="69" customWidth="1"/>
    <col min="13824" max="13826" width="9.85546875" style="69" customWidth="1"/>
    <col min="13827" max="13827" width="9.7109375" style="69" customWidth="1"/>
    <col min="13828" max="13828" width="52.140625" style="69" customWidth="1"/>
    <col min="13829" max="13832" width="0" style="69" hidden="1" customWidth="1"/>
    <col min="13833" max="13833" width="20" style="69" customWidth="1"/>
    <col min="13834" max="13834" width="0" style="69" hidden="1" customWidth="1"/>
    <col min="13835" max="13835" width="20.5703125" style="69" customWidth="1"/>
    <col min="13836" max="13836" width="9.5703125" style="69" customWidth="1"/>
    <col min="13837" max="13837" width="2.85546875" style="69" customWidth="1"/>
    <col min="13838" max="13838" width="4.5703125" style="69" customWidth="1"/>
    <col min="13839" max="13839" width="12.42578125" style="69" customWidth="1"/>
    <col min="13840" max="13840" width="14.28515625" style="69" customWidth="1"/>
    <col min="13841" max="13841" width="10.28515625" style="69" customWidth="1"/>
    <col min="13842" max="14075" width="9.140625" style="69"/>
    <col min="14076" max="14076" width="2" style="69" customWidth="1"/>
    <col min="14077" max="14077" width="11.42578125" style="69" customWidth="1"/>
    <col min="14078" max="14078" width="3.28515625" style="69" customWidth="1"/>
    <col min="14079" max="14079" width="67.28515625" style="69" customWidth="1"/>
    <col min="14080" max="14082" width="9.85546875" style="69" customWidth="1"/>
    <col min="14083" max="14083" width="9.7109375" style="69" customWidth="1"/>
    <col min="14084" max="14084" width="52.140625" style="69" customWidth="1"/>
    <col min="14085" max="14088" width="0" style="69" hidden="1" customWidth="1"/>
    <col min="14089" max="14089" width="20" style="69" customWidth="1"/>
    <col min="14090" max="14090" width="0" style="69" hidden="1" customWidth="1"/>
    <col min="14091" max="14091" width="20.5703125" style="69" customWidth="1"/>
    <col min="14092" max="14092" width="9.5703125" style="69" customWidth="1"/>
    <col min="14093" max="14093" width="2.85546875" style="69" customWidth="1"/>
    <col min="14094" max="14094" width="4.5703125" style="69" customWidth="1"/>
    <col min="14095" max="14095" width="12.42578125" style="69" customWidth="1"/>
    <col min="14096" max="14096" width="14.28515625" style="69" customWidth="1"/>
    <col min="14097" max="14097" width="10.28515625" style="69" customWidth="1"/>
    <col min="14098" max="14331" width="9.140625" style="69"/>
    <col min="14332" max="14332" width="2" style="69" customWidth="1"/>
    <col min="14333" max="14333" width="11.42578125" style="69" customWidth="1"/>
    <col min="14334" max="14334" width="3.28515625" style="69" customWidth="1"/>
    <col min="14335" max="14335" width="67.28515625" style="69" customWidth="1"/>
    <col min="14336" max="14338" width="9.85546875" style="69" customWidth="1"/>
    <col min="14339" max="14339" width="9.7109375" style="69" customWidth="1"/>
    <col min="14340" max="14340" width="52.140625" style="69" customWidth="1"/>
    <col min="14341" max="14344" width="0" style="69" hidden="1" customWidth="1"/>
    <col min="14345" max="14345" width="20" style="69" customWidth="1"/>
    <col min="14346" max="14346" width="0" style="69" hidden="1" customWidth="1"/>
    <col min="14347" max="14347" width="20.5703125" style="69" customWidth="1"/>
    <col min="14348" max="14348" width="9.5703125" style="69" customWidth="1"/>
    <col min="14349" max="14349" width="2.85546875" style="69" customWidth="1"/>
    <col min="14350" max="14350" width="4.5703125" style="69" customWidth="1"/>
    <col min="14351" max="14351" width="12.42578125" style="69" customWidth="1"/>
    <col min="14352" max="14352" width="14.28515625" style="69" customWidth="1"/>
    <col min="14353" max="14353" width="10.28515625" style="69" customWidth="1"/>
    <col min="14354" max="14587" width="9.140625" style="69"/>
    <col min="14588" max="14588" width="2" style="69" customWidth="1"/>
    <col min="14589" max="14589" width="11.42578125" style="69" customWidth="1"/>
    <col min="14590" max="14590" width="3.28515625" style="69" customWidth="1"/>
    <col min="14591" max="14591" width="67.28515625" style="69" customWidth="1"/>
    <col min="14592" max="14594" width="9.85546875" style="69" customWidth="1"/>
    <col min="14595" max="14595" width="9.7109375" style="69" customWidth="1"/>
    <col min="14596" max="14596" width="52.140625" style="69" customWidth="1"/>
    <col min="14597" max="14600" width="0" style="69" hidden="1" customWidth="1"/>
    <col min="14601" max="14601" width="20" style="69" customWidth="1"/>
    <col min="14602" max="14602" width="0" style="69" hidden="1" customWidth="1"/>
    <col min="14603" max="14603" width="20.5703125" style="69" customWidth="1"/>
    <col min="14604" max="14604" width="9.5703125" style="69" customWidth="1"/>
    <col min="14605" max="14605" width="2.85546875" style="69" customWidth="1"/>
    <col min="14606" max="14606" width="4.5703125" style="69" customWidth="1"/>
    <col min="14607" max="14607" width="12.42578125" style="69" customWidth="1"/>
    <col min="14608" max="14608" width="14.28515625" style="69" customWidth="1"/>
    <col min="14609" max="14609" width="10.28515625" style="69" customWidth="1"/>
    <col min="14610" max="14843" width="9.140625" style="69"/>
    <col min="14844" max="14844" width="2" style="69" customWidth="1"/>
    <col min="14845" max="14845" width="11.42578125" style="69" customWidth="1"/>
    <col min="14846" max="14846" width="3.28515625" style="69" customWidth="1"/>
    <col min="14847" max="14847" width="67.28515625" style="69" customWidth="1"/>
    <col min="14848" max="14850" width="9.85546875" style="69" customWidth="1"/>
    <col min="14851" max="14851" width="9.7109375" style="69" customWidth="1"/>
    <col min="14852" max="14852" width="52.140625" style="69" customWidth="1"/>
    <col min="14853" max="14856" width="0" style="69" hidden="1" customWidth="1"/>
    <col min="14857" max="14857" width="20" style="69" customWidth="1"/>
    <col min="14858" max="14858" width="0" style="69" hidden="1" customWidth="1"/>
    <col min="14859" max="14859" width="20.5703125" style="69" customWidth="1"/>
    <col min="14860" max="14860" width="9.5703125" style="69" customWidth="1"/>
    <col min="14861" max="14861" width="2.85546875" style="69" customWidth="1"/>
    <col min="14862" max="14862" width="4.5703125" style="69" customWidth="1"/>
    <col min="14863" max="14863" width="12.42578125" style="69" customWidth="1"/>
    <col min="14864" max="14864" width="14.28515625" style="69" customWidth="1"/>
    <col min="14865" max="14865" width="10.28515625" style="69" customWidth="1"/>
    <col min="14866" max="15099" width="9.140625" style="69"/>
    <col min="15100" max="15100" width="2" style="69" customWidth="1"/>
    <col min="15101" max="15101" width="11.42578125" style="69" customWidth="1"/>
    <col min="15102" max="15102" width="3.28515625" style="69" customWidth="1"/>
    <col min="15103" max="15103" width="67.28515625" style="69" customWidth="1"/>
    <col min="15104" max="15106" width="9.85546875" style="69" customWidth="1"/>
    <col min="15107" max="15107" width="9.7109375" style="69" customWidth="1"/>
    <col min="15108" max="15108" width="52.140625" style="69" customWidth="1"/>
    <col min="15109" max="15112" width="0" style="69" hidden="1" customWidth="1"/>
    <col min="15113" max="15113" width="20" style="69" customWidth="1"/>
    <col min="15114" max="15114" width="0" style="69" hidden="1" customWidth="1"/>
    <col min="15115" max="15115" width="20.5703125" style="69" customWidth="1"/>
    <col min="15116" max="15116" width="9.5703125" style="69" customWidth="1"/>
    <col min="15117" max="15117" width="2.85546875" style="69" customWidth="1"/>
    <col min="15118" max="15118" width="4.5703125" style="69" customWidth="1"/>
    <col min="15119" max="15119" width="12.42578125" style="69" customWidth="1"/>
    <col min="15120" max="15120" width="14.28515625" style="69" customWidth="1"/>
    <col min="15121" max="15121" width="10.28515625" style="69" customWidth="1"/>
    <col min="15122" max="15355" width="9.140625" style="69"/>
    <col min="15356" max="15356" width="2" style="69" customWidth="1"/>
    <col min="15357" max="15357" width="11.42578125" style="69" customWidth="1"/>
    <col min="15358" max="15358" width="3.28515625" style="69" customWidth="1"/>
    <col min="15359" max="15359" width="67.28515625" style="69" customWidth="1"/>
    <col min="15360" max="15362" width="9.85546875" style="69" customWidth="1"/>
    <col min="15363" max="15363" width="9.7109375" style="69" customWidth="1"/>
    <col min="15364" max="15364" width="52.140625" style="69" customWidth="1"/>
    <col min="15365" max="15368" width="0" style="69" hidden="1" customWidth="1"/>
    <col min="15369" max="15369" width="20" style="69" customWidth="1"/>
    <col min="15370" max="15370" width="0" style="69" hidden="1" customWidth="1"/>
    <col min="15371" max="15371" width="20.5703125" style="69" customWidth="1"/>
    <col min="15372" max="15372" width="9.5703125" style="69" customWidth="1"/>
    <col min="15373" max="15373" width="2.85546875" style="69" customWidth="1"/>
    <col min="15374" max="15374" width="4.5703125" style="69" customWidth="1"/>
    <col min="15375" max="15375" width="12.42578125" style="69" customWidth="1"/>
    <col min="15376" max="15376" width="14.28515625" style="69" customWidth="1"/>
    <col min="15377" max="15377" width="10.28515625" style="69" customWidth="1"/>
    <col min="15378" max="15611" width="9.140625" style="69"/>
    <col min="15612" max="15612" width="2" style="69" customWidth="1"/>
    <col min="15613" max="15613" width="11.42578125" style="69" customWidth="1"/>
    <col min="15614" max="15614" width="3.28515625" style="69" customWidth="1"/>
    <col min="15615" max="15615" width="67.28515625" style="69" customWidth="1"/>
    <col min="15616" max="15618" width="9.85546875" style="69" customWidth="1"/>
    <col min="15619" max="15619" width="9.7109375" style="69" customWidth="1"/>
    <col min="15620" max="15620" width="52.140625" style="69" customWidth="1"/>
    <col min="15621" max="15624" width="0" style="69" hidden="1" customWidth="1"/>
    <col min="15625" max="15625" width="20" style="69" customWidth="1"/>
    <col min="15626" max="15626" width="0" style="69" hidden="1" customWidth="1"/>
    <col min="15627" max="15627" width="20.5703125" style="69" customWidth="1"/>
    <col min="15628" max="15628" width="9.5703125" style="69" customWidth="1"/>
    <col min="15629" max="15629" width="2.85546875" style="69" customWidth="1"/>
    <col min="15630" max="15630" width="4.5703125" style="69" customWidth="1"/>
    <col min="15631" max="15631" width="12.42578125" style="69" customWidth="1"/>
    <col min="15632" max="15632" width="14.28515625" style="69" customWidth="1"/>
    <col min="15633" max="15633" width="10.28515625" style="69" customWidth="1"/>
    <col min="15634" max="15867" width="9.140625" style="69"/>
    <col min="15868" max="15868" width="2" style="69" customWidth="1"/>
    <col min="15869" max="15869" width="11.42578125" style="69" customWidth="1"/>
    <col min="15870" max="15870" width="3.28515625" style="69" customWidth="1"/>
    <col min="15871" max="15871" width="67.28515625" style="69" customWidth="1"/>
    <col min="15872" max="15874" width="9.85546875" style="69" customWidth="1"/>
    <col min="15875" max="15875" width="9.7109375" style="69" customWidth="1"/>
    <col min="15876" max="15876" width="52.140625" style="69" customWidth="1"/>
    <col min="15877" max="15880" width="0" style="69" hidden="1" customWidth="1"/>
    <col min="15881" max="15881" width="20" style="69" customWidth="1"/>
    <col min="15882" max="15882" width="0" style="69" hidden="1" customWidth="1"/>
    <col min="15883" max="15883" width="20.5703125" style="69" customWidth="1"/>
    <col min="15884" max="15884" width="9.5703125" style="69" customWidth="1"/>
    <col min="15885" max="15885" width="2.85546875" style="69" customWidth="1"/>
    <col min="15886" max="15886" width="4.5703125" style="69" customWidth="1"/>
    <col min="15887" max="15887" width="12.42578125" style="69" customWidth="1"/>
    <col min="15888" max="15888" width="14.28515625" style="69" customWidth="1"/>
    <col min="15889" max="15889" width="10.28515625" style="69" customWidth="1"/>
    <col min="15890" max="16123" width="9.140625" style="69"/>
    <col min="16124" max="16124" width="2" style="69" customWidth="1"/>
    <col min="16125" max="16125" width="11.42578125" style="69" customWidth="1"/>
    <col min="16126" max="16126" width="3.28515625" style="69" customWidth="1"/>
    <col min="16127" max="16127" width="67.28515625" style="69" customWidth="1"/>
    <col min="16128" max="16130" width="9.85546875" style="69" customWidth="1"/>
    <col min="16131" max="16131" width="9.7109375" style="69" customWidth="1"/>
    <col min="16132" max="16132" width="52.140625" style="69" customWidth="1"/>
    <col min="16133" max="16136" width="0" style="69" hidden="1" customWidth="1"/>
    <col min="16137" max="16137" width="20" style="69" customWidth="1"/>
    <col min="16138" max="16138" width="0" style="69" hidden="1" customWidth="1"/>
    <col min="16139" max="16139" width="20.5703125" style="69" customWidth="1"/>
    <col min="16140" max="16140" width="9.5703125" style="69" customWidth="1"/>
    <col min="16141" max="16141" width="2.85546875" style="69" customWidth="1"/>
    <col min="16142" max="16142" width="4.5703125" style="69" customWidth="1"/>
    <col min="16143" max="16143" width="12.42578125" style="69" customWidth="1"/>
    <col min="16144" max="16144" width="14.28515625" style="69" customWidth="1"/>
    <col min="16145" max="16145" width="10.28515625" style="69" customWidth="1"/>
    <col min="16146" max="16384" width="9.140625" style="69"/>
  </cols>
  <sheetData>
    <row r="1" spans="1:17" ht="18.75" customHeight="1">
      <c r="B1" s="726" t="s">
        <v>0</v>
      </c>
      <c r="C1" s="726"/>
      <c r="D1" s="726"/>
      <c r="E1" s="726"/>
      <c r="F1" s="726"/>
      <c r="G1" s="726"/>
      <c r="H1" s="726"/>
      <c r="I1" s="726"/>
      <c r="J1" s="726"/>
      <c r="K1" s="726"/>
      <c r="L1" s="531"/>
      <c r="M1" s="72"/>
    </row>
    <row r="2" spans="1:17" ht="12.75" customHeight="1">
      <c r="A2" s="727" t="s">
        <v>1</v>
      </c>
      <c r="B2" s="727"/>
      <c r="C2" s="727"/>
      <c r="D2" s="727"/>
      <c r="E2" s="727"/>
      <c r="F2" s="727"/>
      <c r="G2" s="727"/>
      <c r="H2" s="727"/>
      <c r="I2" s="727"/>
      <c r="J2" s="727"/>
      <c r="K2" s="727"/>
      <c r="L2" s="69"/>
      <c r="M2" s="69"/>
    </row>
    <row r="3" spans="1:17" ht="15" customHeight="1" thickBot="1">
      <c r="B3" s="507"/>
      <c r="C3" s="89"/>
      <c r="D3" s="89"/>
      <c r="E3" s="89"/>
      <c r="F3" s="89"/>
      <c r="G3" s="89"/>
      <c r="H3" s="89"/>
      <c r="I3" s="89"/>
      <c r="J3" s="89"/>
      <c r="K3" s="89"/>
      <c r="L3" s="76"/>
      <c r="N3" s="76"/>
      <c r="O3" s="76"/>
      <c r="P3" s="76"/>
      <c r="Q3" s="76"/>
    </row>
    <row r="4" spans="1:17" ht="37.5" customHeight="1" thickBot="1">
      <c r="B4" s="90"/>
      <c r="C4" s="90"/>
      <c r="D4" s="90"/>
      <c r="E4" s="719" t="str">
        <f>INFO!B6</f>
        <v>Prefeitura Municipal de Espirito Santo do Pinhal</v>
      </c>
      <c r="F4" s="720"/>
      <c r="G4" s="720"/>
      <c r="H4" s="720"/>
      <c r="I4" s="720"/>
      <c r="J4" s="90"/>
      <c r="K4" s="90"/>
      <c r="L4" s="669"/>
      <c r="M4" s="669"/>
      <c r="N4" s="669"/>
      <c r="O4" s="669"/>
      <c r="P4" s="669"/>
      <c r="Q4" s="669"/>
    </row>
    <row r="5" spans="1:17" ht="16.5" customHeight="1" thickTop="1">
      <c r="B5" s="91" t="s">
        <v>138</v>
      </c>
      <c r="C5" s="124" t="str">
        <f>INFO!$B$20</f>
        <v>Revitalização da Pista de Skate</v>
      </c>
      <c r="D5" s="124"/>
      <c r="E5" s="624"/>
      <c r="F5" s="532" t="s">
        <v>628</v>
      </c>
      <c r="G5" s="124" t="str">
        <f>INFO!B28</f>
        <v>Elton Maeda</v>
      </c>
      <c r="H5" s="124"/>
      <c r="I5" s="533"/>
      <c r="J5" s="666"/>
      <c r="K5" s="666"/>
      <c r="L5" s="539"/>
      <c r="M5" s="539"/>
      <c r="N5" s="539"/>
      <c r="O5" s="723"/>
      <c r="P5" s="723"/>
      <c r="Q5" s="723"/>
    </row>
    <row r="6" spans="1:17">
      <c r="B6" s="535" t="s">
        <v>89</v>
      </c>
      <c r="C6" s="527" t="str">
        <f>INFO!B21</f>
        <v>Rua Jabobe Worms, Centro - Espirito Santo do Pinhal/SP</v>
      </c>
      <c r="D6" s="527"/>
      <c r="E6" s="625"/>
      <c r="F6" s="536" t="s">
        <v>27</v>
      </c>
      <c r="G6" s="527" t="str">
        <f>INFO!B29</f>
        <v>A72570-6</v>
      </c>
      <c r="H6" s="537"/>
      <c r="I6" s="537"/>
      <c r="J6" s="670"/>
      <c r="K6" s="667" t="str">
        <f>INFO!B25</f>
        <v>REVISÃO 00</v>
      </c>
      <c r="L6" s="538"/>
      <c r="M6" s="538"/>
      <c r="N6" s="538"/>
      <c r="O6" s="723"/>
      <c r="P6" s="723"/>
      <c r="Q6" s="723"/>
    </row>
    <row r="7" spans="1:17" ht="15.75" thickBot="1">
      <c r="B7" s="660" t="s">
        <v>90</v>
      </c>
      <c r="C7" s="661" t="str">
        <f>INFO!B6</f>
        <v>Prefeitura Municipal de Espirito Santo do Pinhal</v>
      </c>
      <c r="D7" s="661"/>
      <c r="E7" s="662"/>
      <c r="F7" s="663" t="s">
        <v>92</v>
      </c>
      <c r="G7" s="661">
        <f>INFO!B30</f>
        <v>0</v>
      </c>
      <c r="H7" s="664"/>
      <c r="I7" s="665"/>
      <c r="J7" s="671"/>
      <c r="K7" s="668"/>
      <c r="L7" s="538"/>
      <c r="M7" s="538"/>
      <c r="N7" s="538"/>
      <c r="O7" s="723"/>
      <c r="P7" s="723"/>
      <c r="Q7" s="723"/>
    </row>
    <row r="8" spans="1:17" ht="15.75" customHeight="1" thickTop="1">
      <c r="B8" s="640"/>
      <c r="C8" s="640"/>
      <c r="D8" s="640"/>
      <c r="E8" s="640" t="s">
        <v>273</v>
      </c>
      <c r="F8" s="728" t="s">
        <v>274</v>
      </c>
      <c r="G8" s="728"/>
      <c r="H8" s="728" t="s">
        <v>275</v>
      </c>
      <c r="I8" s="728"/>
      <c r="J8" s="728" t="s">
        <v>276</v>
      </c>
      <c r="K8" s="728"/>
      <c r="L8" s="69"/>
      <c r="M8" s="69"/>
    </row>
    <row r="9" spans="1:17" ht="51.75" customHeight="1">
      <c r="B9" s="639"/>
      <c r="C9" s="639"/>
      <c r="D9" s="639"/>
      <c r="E9" s="639" t="s">
        <v>277</v>
      </c>
      <c r="F9" s="729" t="s">
        <v>278</v>
      </c>
      <c r="G9" s="729"/>
      <c r="H9" s="729" t="s">
        <v>629</v>
      </c>
      <c r="I9" s="729"/>
      <c r="J9" s="729" t="s">
        <v>630</v>
      </c>
      <c r="K9" s="729"/>
      <c r="L9" s="69"/>
      <c r="M9" s="69"/>
    </row>
    <row r="10" spans="1:17" ht="15" customHeight="1">
      <c r="B10" s="730" t="s">
        <v>279</v>
      </c>
      <c r="C10" s="731"/>
      <c r="D10" s="731"/>
      <c r="E10" s="731"/>
      <c r="F10" s="731"/>
      <c r="G10" s="731"/>
      <c r="H10" s="731"/>
      <c r="I10" s="731"/>
      <c r="J10" s="731"/>
      <c r="K10" s="731"/>
      <c r="L10" s="528"/>
      <c r="M10" s="92"/>
      <c r="N10" s="76"/>
    </row>
    <row r="11" spans="1:17" ht="30">
      <c r="B11" s="602" t="s">
        <v>173</v>
      </c>
      <c r="C11" s="603" t="s">
        <v>280</v>
      </c>
      <c r="D11" s="602" t="s">
        <v>281</v>
      </c>
      <c r="E11" s="602" t="s">
        <v>282</v>
      </c>
      <c r="F11" s="604" t="s">
        <v>283</v>
      </c>
      <c r="G11" s="603" t="s">
        <v>284</v>
      </c>
      <c r="H11" s="603" t="s">
        <v>285</v>
      </c>
      <c r="I11" s="603" t="s">
        <v>286</v>
      </c>
      <c r="J11" s="603" t="s">
        <v>234</v>
      </c>
      <c r="K11" s="603" t="s">
        <v>287</v>
      </c>
      <c r="L11" s="528"/>
      <c r="M11" s="92"/>
      <c r="N11" s="76"/>
    </row>
    <row r="12" spans="1:17">
      <c r="B12" s="605" t="s">
        <v>288</v>
      </c>
      <c r="C12" s="605"/>
      <c r="D12" s="605"/>
      <c r="E12" s="605" t="s">
        <v>289</v>
      </c>
      <c r="F12" s="605"/>
      <c r="G12" s="606"/>
      <c r="H12" s="605"/>
      <c r="I12" s="605"/>
      <c r="J12" s="607">
        <v>3615</v>
      </c>
      <c r="K12" s="608">
        <v>2.0120300000000001E-2</v>
      </c>
      <c r="L12" s="528"/>
      <c r="M12" s="92"/>
      <c r="N12" s="76"/>
    </row>
    <row r="13" spans="1:17" ht="25.5">
      <c r="B13" s="609" t="s">
        <v>290</v>
      </c>
      <c r="C13" s="610" t="s">
        <v>291</v>
      </c>
      <c r="D13" s="609" t="s">
        <v>292</v>
      </c>
      <c r="E13" s="609" t="s">
        <v>293</v>
      </c>
      <c r="F13" s="611" t="s">
        <v>294</v>
      </c>
      <c r="G13" s="610">
        <v>10</v>
      </c>
      <c r="H13" s="612">
        <v>300</v>
      </c>
      <c r="I13" s="612">
        <v>361.5</v>
      </c>
      <c r="J13" s="612">
        <v>3615</v>
      </c>
      <c r="K13" s="613">
        <v>2.0120300000000001E-2</v>
      </c>
      <c r="L13" s="528"/>
      <c r="M13" s="92"/>
      <c r="N13" s="76"/>
    </row>
    <row r="14" spans="1:17">
      <c r="B14" s="605" t="s">
        <v>295</v>
      </c>
      <c r="C14" s="605"/>
      <c r="D14" s="605"/>
      <c r="E14" s="605" t="s">
        <v>296</v>
      </c>
      <c r="F14" s="605"/>
      <c r="G14" s="606"/>
      <c r="H14" s="605"/>
      <c r="I14" s="605"/>
      <c r="J14" s="607">
        <v>17090.89</v>
      </c>
      <c r="K14" s="608">
        <v>9.5124200000000006E-2</v>
      </c>
      <c r="L14" s="528"/>
      <c r="M14" s="92"/>
      <c r="N14" s="76"/>
    </row>
    <row r="15" spans="1:17" ht="25.5">
      <c r="B15" s="614" t="s">
        <v>297</v>
      </c>
      <c r="C15" s="615" t="s">
        <v>298</v>
      </c>
      <c r="D15" s="614" t="s">
        <v>299</v>
      </c>
      <c r="E15" s="614" t="s">
        <v>300</v>
      </c>
      <c r="F15" s="616" t="s">
        <v>301</v>
      </c>
      <c r="G15" s="615">
        <v>54.32</v>
      </c>
      <c r="H15" s="617">
        <v>192.39</v>
      </c>
      <c r="I15" s="617">
        <v>231.82</v>
      </c>
      <c r="J15" s="617">
        <v>12592.46</v>
      </c>
      <c r="K15" s="618">
        <v>7.0086899999999994E-2</v>
      </c>
      <c r="L15" s="528"/>
      <c r="M15" s="92"/>
      <c r="N15" s="76"/>
    </row>
    <row r="16" spans="1:17">
      <c r="B16" s="614" t="s">
        <v>302</v>
      </c>
      <c r="C16" s="615" t="s">
        <v>303</v>
      </c>
      <c r="D16" s="614" t="s">
        <v>299</v>
      </c>
      <c r="E16" s="614" t="s">
        <v>304</v>
      </c>
      <c r="F16" s="616" t="s">
        <v>301</v>
      </c>
      <c r="G16" s="615">
        <v>4.18</v>
      </c>
      <c r="H16" s="617">
        <v>173.3</v>
      </c>
      <c r="I16" s="617">
        <v>208.82</v>
      </c>
      <c r="J16" s="617">
        <v>872.86</v>
      </c>
      <c r="K16" s="618">
        <v>4.8580999999999997E-3</v>
      </c>
      <c r="L16" s="528"/>
      <c r="M16" s="92"/>
      <c r="N16" s="76"/>
    </row>
    <row r="17" spans="2:14" ht="27.75" customHeight="1">
      <c r="B17" s="614" t="s">
        <v>305</v>
      </c>
      <c r="C17" s="615" t="s">
        <v>306</v>
      </c>
      <c r="D17" s="614" t="s">
        <v>299</v>
      </c>
      <c r="E17" s="614" t="s">
        <v>307</v>
      </c>
      <c r="F17" s="616" t="s">
        <v>294</v>
      </c>
      <c r="G17" s="615">
        <v>11.4</v>
      </c>
      <c r="H17" s="617">
        <v>24.43</v>
      </c>
      <c r="I17" s="617">
        <v>29.43</v>
      </c>
      <c r="J17" s="617">
        <v>335.5</v>
      </c>
      <c r="K17" s="618">
        <v>1.8672999999999999E-3</v>
      </c>
      <c r="L17" s="528"/>
      <c r="M17" s="92"/>
      <c r="N17" s="76"/>
    </row>
    <row r="18" spans="2:14" ht="12.75" customHeight="1">
      <c r="B18" s="614" t="s">
        <v>308</v>
      </c>
      <c r="C18" s="615" t="s">
        <v>309</v>
      </c>
      <c r="D18" s="614" t="s">
        <v>292</v>
      </c>
      <c r="E18" s="614" t="s">
        <v>310</v>
      </c>
      <c r="F18" s="616" t="s">
        <v>301</v>
      </c>
      <c r="G18" s="615">
        <v>2.52</v>
      </c>
      <c r="H18" s="617">
        <v>52.06</v>
      </c>
      <c r="I18" s="617">
        <v>62.73</v>
      </c>
      <c r="J18" s="617">
        <v>158.07</v>
      </c>
      <c r="K18" s="618">
        <v>8.7980000000000003E-4</v>
      </c>
      <c r="L18" s="528"/>
      <c r="M18" s="92"/>
      <c r="N18" s="76"/>
    </row>
    <row r="19" spans="2:14" ht="23.25" customHeight="1">
      <c r="B19" s="614" t="s">
        <v>311</v>
      </c>
      <c r="C19" s="615" t="s">
        <v>312</v>
      </c>
      <c r="D19" s="614" t="s">
        <v>292</v>
      </c>
      <c r="E19" s="614" t="s">
        <v>313</v>
      </c>
      <c r="F19" s="616" t="s">
        <v>301</v>
      </c>
      <c r="G19" s="615">
        <v>62.59</v>
      </c>
      <c r="H19" s="617">
        <v>24.1</v>
      </c>
      <c r="I19" s="617">
        <v>29.04</v>
      </c>
      <c r="J19" s="617">
        <v>1817.61</v>
      </c>
      <c r="K19" s="618">
        <v>1.0116399999999999E-2</v>
      </c>
      <c r="L19" s="528"/>
      <c r="M19" s="92"/>
      <c r="N19" s="76"/>
    </row>
    <row r="20" spans="2:14" ht="15" customHeight="1">
      <c r="B20" s="614" t="s">
        <v>314</v>
      </c>
      <c r="C20" s="615" t="s">
        <v>315</v>
      </c>
      <c r="D20" s="614" t="s">
        <v>292</v>
      </c>
      <c r="E20" s="614" t="s">
        <v>316</v>
      </c>
      <c r="F20" s="616" t="s">
        <v>317</v>
      </c>
      <c r="G20" s="615">
        <v>938.85</v>
      </c>
      <c r="H20" s="617">
        <v>1.17</v>
      </c>
      <c r="I20" s="617">
        <v>1.4</v>
      </c>
      <c r="J20" s="617">
        <v>1314.39</v>
      </c>
      <c r="K20" s="618">
        <v>7.3156000000000002E-3</v>
      </c>
      <c r="L20" s="528"/>
      <c r="M20" s="92"/>
      <c r="N20" s="76"/>
    </row>
    <row r="21" spans="2:14" ht="15" customHeight="1">
      <c r="B21" s="605" t="s">
        <v>318</v>
      </c>
      <c r="C21" s="605"/>
      <c r="D21" s="605"/>
      <c r="E21" s="605" t="s">
        <v>319</v>
      </c>
      <c r="F21" s="605"/>
      <c r="G21" s="606"/>
      <c r="H21" s="605"/>
      <c r="I21" s="605"/>
      <c r="J21" s="607">
        <v>50384.59</v>
      </c>
      <c r="K21" s="608">
        <v>0.2804297</v>
      </c>
      <c r="L21" s="86"/>
      <c r="M21" s="85"/>
    </row>
    <row r="22" spans="2:14" ht="25.5">
      <c r="B22" s="614" t="s">
        <v>320</v>
      </c>
      <c r="C22" s="615" t="s">
        <v>321</v>
      </c>
      <c r="D22" s="614" t="s">
        <v>292</v>
      </c>
      <c r="E22" s="614" t="s">
        <v>322</v>
      </c>
      <c r="F22" s="616" t="s">
        <v>294</v>
      </c>
      <c r="G22" s="615">
        <v>15.6</v>
      </c>
      <c r="H22" s="617">
        <v>96.54</v>
      </c>
      <c r="I22" s="617">
        <v>116.33</v>
      </c>
      <c r="J22" s="617">
        <v>1814.74</v>
      </c>
      <c r="K22" s="618">
        <v>1.0100400000000001E-2</v>
      </c>
      <c r="L22" s="528"/>
      <c r="M22" s="85"/>
    </row>
    <row r="23" spans="2:14" ht="25.5">
      <c r="B23" s="614" t="s">
        <v>323</v>
      </c>
      <c r="C23" s="615" t="s">
        <v>324</v>
      </c>
      <c r="D23" s="614" t="s">
        <v>292</v>
      </c>
      <c r="E23" s="614" t="s">
        <v>325</v>
      </c>
      <c r="F23" s="616" t="s">
        <v>301</v>
      </c>
      <c r="G23" s="615">
        <v>27.16</v>
      </c>
      <c r="H23" s="617">
        <v>97.81</v>
      </c>
      <c r="I23" s="617">
        <v>117.86</v>
      </c>
      <c r="J23" s="617">
        <v>3201.07</v>
      </c>
      <c r="K23" s="618">
        <v>1.7816499999999999E-2</v>
      </c>
      <c r="L23" s="125"/>
      <c r="M23" s="86"/>
    </row>
    <row r="24" spans="2:14" ht="25.5">
      <c r="B24" s="614" t="s">
        <v>326</v>
      </c>
      <c r="C24" s="615" t="s">
        <v>327</v>
      </c>
      <c r="D24" s="614" t="s">
        <v>292</v>
      </c>
      <c r="E24" s="614" t="s">
        <v>328</v>
      </c>
      <c r="F24" s="616" t="s">
        <v>294</v>
      </c>
      <c r="G24" s="615">
        <v>543.20000000000005</v>
      </c>
      <c r="H24" s="617">
        <v>5.76</v>
      </c>
      <c r="I24" s="617">
        <v>6.94</v>
      </c>
      <c r="J24" s="617">
        <v>3769.8</v>
      </c>
      <c r="K24" s="618">
        <v>2.0981900000000001E-2</v>
      </c>
      <c r="L24" s="583"/>
      <c r="M24" s="86"/>
    </row>
    <row r="25" spans="2:14" ht="25.5">
      <c r="B25" s="614" t="s">
        <v>329</v>
      </c>
      <c r="C25" s="615" t="s">
        <v>330</v>
      </c>
      <c r="D25" s="614" t="s">
        <v>292</v>
      </c>
      <c r="E25" s="614" t="s">
        <v>331</v>
      </c>
      <c r="F25" s="616" t="s">
        <v>294</v>
      </c>
      <c r="G25" s="615">
        <v>543.20000000000005</v>
      </c>
      <c r="H25" s="617">
        <v>9.99</v>
      </c>
      <c r="I25" s="617">
        <v>12.03</v>
      </c>
      <c r="J25" s="617">
        <v>6534.69</v>
      </c>
      <c r="K25" s="618">
        <v>3.6370699999999999E-2</v>
      </c>
      <c r="L25" s="583"/>
      <c r="M25" s="86"/>
    </row>
    <row r="26" spans="2:14" ht="58.5" customHeight="1">
      <c r="B26" s="614" t="s">
        <v>332</v>
      </c>
      <c r="C26" s="615" t="s">
        <v>333</v>
      </c>
      <c r="D26" s="614" t="s">
        <v>292</v>
      </c>
      <c r="E26" s="614" t="s">
        <v>334</v>
      </c>
      <c r="F26" s="616" t="s">
        <v>301</v>
      </c>
      <c r="G26" s="615">
        <v>38.020000000000003</v>
      </c>
      <c r="H26" s="617">
        <v>353.82</v>
      </c>
      <c r="I26" s="617">
        <v>426.35</v>
      </c>
      <c r="J26" s="617">
        <v>16209.82</v>
      </c>
      <c r="K26" s="618">
        <v>9.0220300000000003E-2</v>
      </c>
      <c r="L26" s="583"/>
      <c r="M26" s="86"/>
    </row>
    <row r="27" spans="2:14" ht="51" customHeight="1">
      <c r="B27" s="614" t="s">
        <v>335</v>
      </c>
      <c r="C27" s="615" t="s">
        <v>336</v>
      </c>
      <c r="D27" s="614" t="s">
        <v>292</v>
      </c>
      <c r="E27" s="614" t="s">
        <v>337</v>
      </c>
      <c r="F27" s="616" t="s">
        <v>294</v>
      </c>
      <c r="G27" s="615">
        <v>543.20000000000005</v>
      </c>
      <c r="H27" s="617">
        <v>28.81</v>
      </c>
      <c r="I27" s="617">
        <v>34.71</v>
      </c>
      <c r="J27" s="617">
        <v>18854.47</v>
      </c>
      <c r="K27" s="618">
        <v>0.1049399</v>
      </c>
      <c r="L27" s="117"/>
      <c r="M27" s="86"/>
    </row>
    <row r="28" spans="2:14" ht="18.75" customHeight="1">
      <c r="B28" s="605" t="s">
        <v>338</v>
      </c>
      <c r="C28" s="605"/>
      <c r="D28" s="605"/>
      <c r="E28" s="605" t="s">
        <v>339</v>
      </c>
      <c r="F28" s="605"/>
      <c r="G28" s="606"/>
      <c r="H28" s="605"/>
      <c r="I28" s="605"/>
      <c r="J28" s="607">
        <v>30768.58</v>
      </c>
      <c r="K28" s="608">
        <v>0.17125119999999999</v>
      </c>
    </row>
    <row r="29" spans="2:14">
      <c r="B29" s="605" t="s">
        <v>340</v>
      </c>
      <c r="C29" s="605"/>
      <c r="D29" s="605"/>
      <c r="E29" s="605" t="s">
        <v>341</v>
      </c>
      <c r="F29" s="605"/>
      <c r="G29" s="606"/>
      <c r="H29" s="605"/>
      <c r="I29" s="605"/>
      <c r="J29" s="607">
        <v>1657.11</v>
      </c>
      <c r="K29" s="608">
        <v>9.2230999999999997E-3</v>
      </c>
    </row>
    <row r="30" spans="2:14" ht="51">
      <c r="B30" s="614" t="s">
        <v>342</v>
      </c>
      <c r="C30" s="615" t="s">
        <v>631</v>
      </c>
      <c r="D30" s="614" t="s">
        <v>292</v>
      </c>
      <c r="E30" s="614" t="s">
        <v>539</v>
      </c>
      <c r="F30" s="616" t="s">
        <v>294</v>
      </c>
      <c r="G30" s="615">
        <v>12.71</v>
      </c>
      <c r="H30" s="617">
        <v>54.47</v>
      </c>
      <c r="I30" s="617">
        <v>65.63</v>
      </c>
      <c r="J30" s="617">
        <v>834.15</v>
      </c>
      <c r="K30" s="618">
        <v>4.6426999999999996E-3</v>
      </c>
    </row>
    <row r="31" spans="2:14" ht="51">
      <c r="B31" s="614" t="s">
        <v>343</v>
      </c>
      <c r="C31" s="615" t="s">
        <v>411</v>
      </c>
      <c r="D31" s="614" t="s">
        <v>292</v>
      </c>
      <c r="E31" s="614" t="s">
        <v>412</v>
      </c>
      <c r="F31" s="616" t="s">
        <v>294</v>
      </c>
      <c r="G31" s="615">
        <v>12.71</v>
      </c>
      <c r="H31" s="617">
        <v>7.57</v>
      </c>
      <c r="I31" s="617">
        <v>9.1199999999999992</v>
      </c>
      <c r="J31" s="617">
        <v>115.91</v>
      </c>
      <c r="K31" s="618">
        <v>6.4510000000000001E-4</v>
      </c>
    </row>
    <row r="32" spans="2:14" ht="51">
      <c r="B32" s="614" t="s">
        <v>344</v>
      </c>
      <c r="C32" s="615" t="s">
        <v>414</v>
      </c>
      <c r="D32" s="614" t="s">
        <v>292</v>
      </c>
      <c r="E32" s="614" t="s">
        <v>415</v>
      </c>
      <c r="F32" s="616" t="s">
        <v>294</v>
      </c>
      <c r="G32" s="615">
        <v>12.71</v>
      </c>
      <c r="H32" s="617">
        <v>46.17</v>
      </c>
      <c r="I32" s="617">
        <v>55.63</v>
      </c>
      <c r="J32" s="617">
        <v>707.05</v>
      </c>
      <c r="K32" s="618">
        <v>3.9353000000000001E-3</v>
      </c>
    </row>
    <row r="33" spans="2:11">
      <c r="B33" s="605" t="s">
        <v>345</v>
      </c>
      <c r="C33" s="605"/>
      <c r="D33" s="605"/>
      <c r="E33" s="605" t="s">
        <v>346</v>
      </c>
      <c r="F33" s="605"/>
      <c r="G33" s="606"/>
      <c r="H33" s="605"/>
      <c r="I33" s="605"/>
      <c r="J33" s="607">
        <v>29111.47</v>
      </c>
      <c r="K33" s="608">
        <v>0.16202810000000001</v>
      </c>
    </row>
    <row r="34" spans="2:11" ht="25.5">
      <c r="B34" s="614" t="s">
        <v>347</v>
      </c>
      <c r="C34" s="615" t="s">
        <v>321</v>
      </c>
      <c r="D34" s="614" t="s">
        <v>292</v>
      </c>
      <c r="E34" s="614" t="s">
        <v>322</v>
      </c>
      <c r="F34" s="616" t="s">
        <v>294</v>
      </c>
      <c r="G34" s="615">
        <v>36.729999999999997</v>
      </c>
      <c r="H34" s="617">
        <v>96.54</v>
      </c>
      <c r="I34" s="617">
        <v>116.33</v>
      </c>
      <c r="J34" s="617">
        <v>4272.8</v>
      </c>
      <c r="K34" s="618">
        <v>2.3781500000000001E-2</v>
      </c>
    </row>
    <row r="35" spans="2:11" ht="25.5">
      <c r="B35" s="614" t="s">
        <v>348</v>
      </c>
      <c r="C35" s="615" t="s">
        <v>324</v>
      </c>
      <c r="D35" s="614" t="s">
        <v>292</v>
      </c>
      <c r="E35" s="614" t="s">
        <v>325</v>
      </c>
      <c r="F35" s="616" t="s">
        <v>301</v>
      </c>
      <c r="G35" s="615">
        <v>0.53</v>
      </c>
      <c r="H35" s="617">
        <v>97.81</v>
      </c>
      <c r="I35" s="617">
        <v>117.86</v>
      </c>
      <c r="J35" s="617">
        <v>62.46</v>
      </c>
      <c r="K35" s="618">
        <v>3.4759999999999999E-4</v>
      </c>
    </row>
    <row r="36" spans="2:11" ht="38.25">
      <c r="B36" s="614" t="s">
        <v>349</v>
      </c>
      <c r="C36" s="615" t="s">
        <v>333</v>
      </c>
      <c r="D36" s="614" t="s">
        <v>292</v>
      </c>
      <c r="E36" s="614" t="s">
        <v>334</v>
      </c>
      <c r="F36" s="616" t="s">
        <v>301</v>
      </c>
      <c r="G36" s="615">
        <v>10.5</v>
      </c>
      <c r="H36" s="617">
        <v>353.82</v>
      </c>
      <c r="I36" s="617">
        <v>426.35</v>
      </c>
      <c r="J36" s="617">
        <v>4476.67</v>
      </c>
      <c r="K36" s="618">
        <v>2.4916199999999999E-2</v>
      </c>
    </row>
    <row r="37" spans="2:11" ht="51">
      <c r="B37" s="614" t="s">
        <v>632</v>
      </c>
      <c r="C37" s="615" t="s">
        <v>352</v>
      </c>
      <c r="D37" s="614" t="s">
        <v>292</v>
      </c>
      <c r="E37" s="614" t="s">
        <v>353</v>
      </c>
      <c r="F37" s="616" t="s">
        <v>301</v>
      </c>
      <c r="G37" s="615">
        <v>48.48</v>
      </c>
      <c r="H37" s="617">
        <v>347.49</v>
      </c>
      <c r="I37" s="617">
        <v>418.72</v>
      </c>
      <c r="J37" s="617">
        <v>20299.54</v>
      </c>
      <c r="K37" s="618">
        <v>0.11298279999999999</v>
      </c>
    </row>
    <row r="38" spans="2:11">
      <c r="B38" s="605" t="s">
        <v>354</v>
      </c>
      <c r="C38" s="605"/>
      <c r="D38" s="605"/>
      <c r="E38" s="605" t="s">
        <v>355</v>
      </c>
      <c r="F38" s="605"/>
      <c r="G38" s="606"/>
      <c r="H38" s="605"/>
      <c r="I38" s="605"/>
      <c r="J38" s="607">
        <v>16983.36</v>
      </c>
      <c r="K38" s="608">
        <v>9.4525700000000004E-2</v>
      </c>
    </row>
    <row r="39" spans="2:11">
      <c r="B39" s="605" t="s">
        <v>356</v>
      </c>
      <c r="C39" s="605"/>
      <c r="D39" s="605"/>
      <c r="E39" s="605" t="s">
        <v>357</v>
      </c>
      <c r="F39" s="605"/>
      <c r="G39" s="606"/>
      <c r="H39" s="605"/>
      <c r="I39" s="605"/>
      <c r="J39" s="607">
        <v>7209.83</v>
      </c>
      <c r="K39" s="608">
        <v>4.0128299999999999E-2</v>
      </c>
    </row>
    <row r="40" spans="2:11">
      <c r="B40" s="605" t="s">
        <v>358</v>
      </c>
      <c r="C40" s="605"/>
      <c r="D40" s="605"/>
      <c r="E40" s="605" t="s">
        <v>359</v>
      </c>
      <c r="F40" s="605"/>
      <c r="G40" s="606"/>
      <c r="H40" s="605"/>
      <c r="I40" s="605"/>
      <c r="J40" s="607">
        <v>949.5</v>
      </c>
      <c r="K40" s="608">
        <v>5.2846999999999998E-3</v>
      </c>
    </row>
    <row r="41" spans="2:11" ht="38.25">
      <c r="B41" s="614" t="s">
        <v>360</v>
      </c>
      <c r="C41" s="615" t="s">
        <v>361</v>
      </c>
      <c r="D41" s="614" t="s">
        <v>292</v>
      </c>
      <c r="E41" s="614" t="s">
        <v>362</v>
      </c>
      <c r="F41" s="616" t="s">
        <v>363</v>
      </c>
      <c r="G41" s="615">
        <v>18</v>
      </c>
      <c r="H41" s="617">
        <v>43.78</v>
      </c>
      <c r="I41" s="617">
        <v>52.75</v>
      </c>
      <c r="J41" s="617">
        <v>949.5</v>
      </c>
      <c r="K41" s="618">
        <v>5.2846999999999998E-3</v>
      </c>
    </row>
    <row r="42" spans="2:11">
      <c r="B42" s="605" t="s">
        <v>364</v>
      </c>
      <c r="C42" s="605"/>
      <c r="D42" s="605"/>
      <c r="E42" s="605" t="s">
        <v>365</v>
      </c>
      <c r="F42" s="605"/>
      <c r="G42" s="606"/>
      <c r="H42" s="605"/>
      <c r="I42" s="605"/>
      <c r="J42" s="607">
        <v>6260.33</v>
      </c>
      <c r="K42" s="608">
        <v>3.4843600000000002E-2</v>
      </c>
    </row>
    <row r="43" spans="2:11" ht="25.5">
      <c r="B43" s="614" t="s">
        <v>366</v>
      </c>
      <c r="C43" s="615" t="s">
        <v>367</v>
      </c>
      <c r="D43" s="614" t="s">
        <v>292</v>
      </c>
      <c r="E43" s="614" t="s">
        <v>368</v>
      </c>
      <c r="F43" s="616" t="s">
        <v>301</v>
      </c>
      <c r="G43" s="615">
        <v>5.18</v>
      </c>
      <c r="H43" s="617">
        <v>118.34</v>
      </c>
      <c r="I43" s="617">
        <v>142.59</v>
      </c>
      <c r="J43" s="617">
        <v>738.61</v>
      </c>
      <c r="K43" s="618">
        <v>4.1108999999999998E-3</v>
      </c>
    </row>
    <row r="44" spans="2:11" ht="38.25">
      <c r="B44" s="614" t="s">
        <v>369</v>
      </c>
      <c r="C44" s="615" t="s">
        <v>370</v>
      </c>
      <c r="D44" s="614" t="s">
        <v>292</v>
      </c>
      <c r="E44" s="614" t="s">
        <v>371</v>
      </c>
      <c r="F44" s="616" t="s">
        <v>301</v>
      </c>
      <c r="G44" s="615">
        <v>0.44</v>
      </c>
      <c r="H44" s="617">
        <v>216.93</v>
      </c>
      <c r="I44" s="617">
        <v>261.39999999999998</v>
      </c>
      <c r="J44" s="617">
        <v>115.01</v>
      </c>
      <c r="K44" s="618">
        <v>6.401E-4</v>
      </c>
    </row>
    <row r="45" spans="2:11" ht="38.25">
      <c r="B45" s="614" t="s">
        <v>372</v>
      </c>
      <c r="C45" s="615" t="s">
        <v>373</v>
      </c>
      <c r="D45" s="614" t="s">
        <v>292</v>
      </c>
      <c r="E45" s="614" t="s">
        <v>374</v>
      </c>
      <c r="F45" s="616" t="s">
        <v>294</v>
      </c>
      <c r="G45" s="615">
        <v>20.71</v>
      </c>
      <c r="H45" s="617">
        <v>68.61</v>
      </c>
      <c r="I45" s="617">
        <v>82.67</v>
      </c>
      <c r="J45" s="617">
        <v>1712.09</v>
      </c>
      <c r="K45" s="618">
        <v>9.5291000000000004E-3</v>
      </c>
    </row>
    <row r="46" spans="2:11" ht="25.5">
      <c r="B46" s="614" t="s">
        <v>375</v>
      </c>
      <c r="C46" s="615" t="s">
        <v>376</v>
      </c>
      <c r="D46" s="614" t="s">
        <v>292</v>
      </c>
      <c r="E46" s="614" t="s">
        <v>377</v>
      </c>
      <c r="F46" s="616" t="s">
        <v>378</v>
      </c>
      <c r="G46" s="615">
        <v>73</v>
      </c>
      <c r="H46" s="617">
        <v>8.39</v>
      </c>
      <c r="I46" s="617">
        <v>10.1</v>
      </c>
      <c r="J46" s="617">
        <v>737.3</v>
      </c>
      <c r="K46" s="618">
        <v>4.1037000000000001E-3</v>
      </c>
    </row>
    <row r="47" spans="2:11" ht="25.5">
      <c r="B47" s="614" t="s">
        <v>379</v>
      </c>
      <c r="C47" s="615" t="s">
        <v>380</v>
      </c>
      <c r="D47" s="614" t="s">
        <v>292</v>
      </c>
      <c r="E47" s="614" t="s">
        <v>381</v>
      </c>
      <c r="F47" s="616" t="s">
        <v>378</v>
      </c>
      <c r="G47" s="615">
        <v>57.97</v>
      </c>
      <c r="H47" s="617">
        <v>11.21</v>
      </c>
      <c r="I47" s="617">
        <v>13.5</v>
      </c>
      <c r="J47" s="617">
        <v>782.59</v>
      </c>
      <c r="K47" s="618">
        <v>4.3556999999999997E-3</v>
      </c>
    </row>
    <row r="48" spans="2:11" ht="38.25">
      <c r="B48" s="614" t="s">
        <v>382</v>
      </c>
      <c r="C48" s="615" t="s">
        <v>383</v>
      </c>
      <c r="D48" s="614" t="s">
        <v>292</v>
      </c>
      <c r="E48" s="614" t="s">
        <v>384</v>
      </c>
      <c r="F48" s="616" t="s">
        <v>301</v>
      </c>
      <c r="G48" s="615">
        <v>2.66</v>
      </c>
      <c r="H48" s="617">
        <v>347.53</v>
      </c>
      <c r="I48" s="617">
        <v>418.77</v>
      </c>
      <c r="J48" s="617">
        <v>1113.92</v>
      </c>
      <c r="K48" s="618">
        <v>6.1998000000000001E-3</v>
      </c>
    </row>
    <row r="49" spans="2:11" ht="25.5">
      <c r="B49" s="614" t="s">
        <v>385</v>
      </c>
      <c r="C49" s="615" t="s">
        <v>386</v>
      </c>
      <c r="D49" s="614" t="s">
        <v>292</v>
      </c>
      <c r="E49" s="614" t="s">
        <v>387</v>
      </c>
      <c r="F49" s="616" t="s">
        <v>294</v>
      </c>
      <c r="G49" s="615">
        <v>26.62</v>
      </c>
      <c r="H49" s="617">
        <v>26.64</v>
      </c>
      <c r="I49" s="617">
        <v>32.1</v>
      </c>
      <c r="J49" s="617">
        <v>854.5</v>
      </c>
      <c r="K49" s="618">
        <v>4.7559999999999998E-3</v>
      </c>
    </row>
    <row r="50" spans="2:11" ht="25.5">
      <c r="B50" s="614" t="s">
        <v>388</v>
      </c>
      <c r="C50" s="615" t="s">
        <v>389</v>
      </c>
      <c r="D50" s="614" t="s">
        <v>292</v>
      </c>
      <c r="E50" s="614" t="s">
        <v>390</v>
      </c>
      <c r="F50" s="616" t="s">
        <v>301</v>
      </c>
      <c r="G50" s="615">
        <v>2.0699999999999998</v>
      </c>
      <c r="H50" s="617">
        <v>29.36</v>
      </c>
      <c r="I50" s="617">
        <v>35.369999999999997</v>
      </c>
      <c r="J50" s="617">
        <v>73.209999999999994</v>
      </c>
      <c r="K50" s="618">
        <v>4.0749999999999998E-4</v>
      </c>
    </row>
    <row r="51" spans="2:11">
      <c r="B51" s="614" t="s">
        <v>391</v>
      </c>
      <c r="C51" s="615" t="s">
        <v>312</v>
      </c>
      <c r="D51" s="614" t="s">
        <v>292</v>
      </c>
      <c r="E51" s="614" t="s">
        <v>313</v>
      </c>
      <c r="F51" s="616" t="s">
        <v>301</v>
      </c>
      <c r="G51" s="615">
        <v>2.66</v>
      </c>
      <c r="H51" s="617">
        <v>24.1</v>
      </c>
      <c r="I51" s="617">
        <v>29.04</v>
      </c>
      <c r="J51" s="617">
        <v>77.239999999999995</v>
      </c>
      <c r="K51" s="618">
        <v>4.2989999999999999E-4</v>
      </c>
    </row>
    <row r="52" spans="2:11" ht="25.5">
      <c r="B52" s="614" t="s">
        <v>392</v>
      </c>
      <c r="C52" s="615" t="s">
        <v>315</v>
      </c>
      <c r="D52" s="614" t="s">
        <v>292</v>
      </c>
      <c r="E52" s="614" t="s">
        <v>316</v>
      </c>
      <c r="F52" s="616" t="s">
        <v>317</v>
      </c>
      <c r="G52" s="615">
        <v>39.9</v>
      </c>
      <c r="H52" s="617">
        <v>1.17</v>
      </c>
      <c r="I52" s="617">
        <v>1.4</v>
      </c>
      <c r="J52" s="617">
        <v>55.86</v>
      </c>
      <c r="K52" s="618">
        <v>3.1090000000000002E-4</v>
      </c>
    </row>
    <row r="53" spans="2:11">
      <c r="B53" s="605" t="s">
        <v>393</v>
      </c>
      <c r="C53" s="605"/>
      <c r="D53" s="605"/>
      <c r="E53" s="605" t="s">
        <v>394</v>
      </c>
      <c r="F53" s="605"/>
      <c r="G53" s="606"/>
      <c r="H53" s="605"/>
      <c r="I53" s="605"/>
      <c r="J53" s="607">
        <v>2364.96</v>
      </c>
      <c r="K53" s="608">
        <v>1.31629E-2</v>
      </c>
    </row>
    <row r="54" spans="2:11" ht="25.5">
      <c r="B54" s="614" t="s">
        <v>395</v>
      </c>
      <c r="C54" s="615" t="s">
        <v>396</v>
      </c>
      <c r="D54" s="614" t="s">
        <v>299</v>
      </c>
      <c r="E54" s="614" t="s">
        <v>397</v>
      </c>
      <c r="F54" s="616" t="s">
        <v>294</v>
      </c>
      <c r="G54" s="615">
        <v>28.33</v>
      </c>
      <c r="H54" s="617">
        <v>13.82</v>
      </c>
      <c r="I54" s="617">
        <v>16.649999999999999</v>
      </c>
      <c r="J54" s="617">
        <v>471.69</v>
      </c>
      <c r="K54" s="618">
        <v>2.6253000000000001E-3</v>
      </c>
    </row>
    <row r="55" spans="2:11" ht="25.5">
      <c r="B55" s="614" t="s">
        <v>398</v>
      </c>
      <c r="C55" s="615" t="s">
        <v>321</v>
      </c>
      <c r="D55" s="614" t="s">
        <v>292</v>
      </c>
      <c r="E55" s="614" t="s">
        <v>322</v>
      </c>
      <c r="F55" s="616" t="s">
        <v>294</v>
      </c>
      <c r="G55" s="615">
        <v>2.96</v>
      </c>
      <c r="H55" s="617">
        <v>96.54</v>
      </c>
      <c r="I55" s="617">
        <v>116.33</v>
      </c>
      <c r="J55" s="617">
        <v>344.33</v>
      </c>
      <c r="K55" s="618">
        <v>1.9165E-3</v>
      </c>
    </row>
    <row r="56" spans="2:11" ht="25.5">
      <c r="B56" s="614" t="s">
        <v>399</v>
      </c>
      <c r="C56" s="615" t="s">
        <v>324</v>
      </c>
      <c r="D56" s="614" t="s">
        <v>292</v>
      </c>
      <c r="E56" s="614" t="s">
        <v>325</v>
      </c>
      <c r="F56" s="616" t="s">
        <v>301</v>
      </c>
      <c r="G56" s="615">
        <v>1.42</v>
      </c>
      <c r="H56" s="617">
        <v>97.81</v>
      </c>
      <c r="I56" s="617">
        <v>117.86</v>
      </c>
      <c r="J56" s="617">
        <v>167.36</v>
      </c>
      <c r="K56" s="618">
        <v>9.3150000000000004E-4</v>
      </c>
    </row>
    <row r="57" spans="2:11" ht="25.5">
      <c r="B57" s="614" t="s">
        <v>400</v>
      </c>
      <c r="C57" s="615" t="s">
        <v>327</v>
      </c>
      <c r="D57" s="614" t="s">
        <v>292</v>
      </c>
      <c r="E57" s="614" t="s">
        <v>328</v>
      </c>
      <c r="F57" s="616" t="s">
        <v>294</v>
      </c>
      <c r="G57" s="615">
        <v>28.33</v>
      </c>
      <c r="H57" s="617">
        <v>5.76</v>
      </c>
      <c r="I57" s="617">
        <v>6.94</v>
      </c>
      <c r="J57" s="617">
        <v>196.61</v>
      </c>
      <c r="K57" s="618">
        <v>1.0943000000000001E-3</v>
      </c>
    </row>
    <row r="58" spans="2:11" ht="25.5">
      <c r="B58" s="614" t="s">
        <v>401</v>
      </c>
      <c r="C58" s="615" t="s">
        <v>330</v>
      </c>
      <c r="D58" s="614" t="s">
        <v>292</v>
      </c>
      <c r="E58" s="614" t="s">
        <v>331</v>
      </c>
      <c r="F58" s="616" t="s">
        <v>294</v>
      </c>
      <c r="G58" s="615">
        <v>28.33</v>
      </c>
      <c r="H58" s="617">
        <v>9.99</v>
      </c>
      <c r="I58" s="617">
        <v>12.03</v>
      </c>
      <c r="J58" s="617">
        <v>340.8</v>
      </c>
      <c r="K58" s="618">
        <v>1.8967999999999999E-3</v>
      </c>
    </row>
    <row r="59" spans="2:11" ht="38.25">
      <c r="B59" s="614" t="s">
        <v>402</v>
      </c>
      <c r="C59" s="615" t="s">
        <v>333</v>
      </c>
      <c r="D59" s="614" t="s">
        <v>292</v>
      </c>
      <c r="E59" s="614" t="s">
        <v>334</v>
      </c>
      <c r="F59" s="616" t="s">
        <v>301</v>
      </c>
      <c r="G59" s="615">
        <v>1.98</v>
      </c>
      <c r="H59" s="617">
        <v>353.82</v>
      </c>
      <c r="I59" s="617">
        <v>426.35</v>
      </c>
      <c r="J59" s="617">
        <v>844.17</v>
      </c>
      <c r="K59" s="618">
        <v>4.6985000000000004E-3</v>
      </c>
    </row>
    <row r="60" spans="2:11">
      <c r="B60" s="605" t="s">
        <v>403</v>
      </c>
      <c r="C60" s="605"/>
      <c r="D60" s="605"/>
      <c r="E60" s="605" t="s">
        <v>404</v>
      </c>
      <c r="F60" s="605"/>
      <c r="G60" s="606"/>
      <c r="H60" s="605"/>
      <c r="I60" s="605"/>
      <c r="J60" s="607">
        <v>4342.38</v>
      </c>
      <c r="K60" s="608">
        <v>2.4168700000000001E-2</v>
      </c>
    </row>
    <row r="61" spans="2:11" ht="51">
      <c r="B61" s="614" t="s">
        <v>405</v>
      </c>
      <c r="C61" s="615" t="s">
        <v>406</v>
      </c>
      <c r="D61" s="614" t="s">
        <v>292</v>
      </c>
      <c r="E61" s="614" t="s">
        <v>407</v>
      </c>
      <c r="F61" s="616" t="s">
        <v>294</v>
      </c>
      <c r="G61" s="615">
        <v>73.849999999999994</v>
      </c>
      <c r="H61" s="617">
        <v>48.8</v>
      </c>
      <c r="I61" s="617">
        <v>58.8</v>
      </c>
      <c r="J61" s="617">
        <v>4342.38</v>
      </c>
      <c r="K61" s="618">
        <v>2.4168700000000001E-2</v>
      </c>
    </row>
    <row r="62" spans="2:11">
      <c r="B62" s="605" t="s">
        <v>408</v>
      </c>
      <c r="C62" s="605"/>
      <c r="D62" s="605"/>
      <c r="E62" s="605" t="s">
        <v>409</v>
      </c>
      <c r="F62" s="605"/>
      <c r="G62" s="606"/>
      <c r="H62" s="605"/>
      <c r="I62" s="605"/>
      <c r="J62" s="607">
        <v>3066.19</v>
      </c>
      <c r="K62" s="608">
        <v>1.70657E-2</v>
      </c>
    </row>
    <row r="63" spans="2:11" ht="51">
      <c r="B63" s="614" t="s">
        <v>410</v>
      </c>
      <c r="C63" s="615" t="s">
        <v>411</v>
      </c>
      <c r="D63" s="614" t="s">
        <v>292</v>
      </c>
      <c r="E63" s="614" t="s">
        <v>412</v>
      </c>
      <c r="F63" s="616" t="s">
        <v>294</v>
      </c>
      <c r="G63" s="615">
        <v>38.89</v>
      </c>
      <c r="H63" s="617">
        <v>7.57</v>
      </c>
      <c r="I63" s="617">
        <v>9.1199999999999992</v>
      </c>
      <c r="J63" s="617">
        <v>354.67</v>
      </c>
      <c r="K63" s="618">
        <v>1.9740000000000001E-3</v>
      </c>
    </row>
    <row r="64" spans="2:11" ht="51">
      <c r="B64" s="614" t="s">
        <v>413</v>
      </c>
      <c r="C64" s="615" t="s">
        <v>414</v>
      </c>
      <c r="D64" s="614" t="s">
        <v>292</v>
      </c>
      <c r="E64" s="614" t="s">
        <v>415</v>
      </c>
      <c r="F64" s="616" t="s">
        <v>294</v>
      </c>
      <c r="G64" s="615">
        <v>38.89</v>
      </c>
      <c r="H64" s="617">
        <v>46.17</v>
      </c>
      <c r="I64" s="617">
        <v>55.63</v>
      </c>
      <c r="J64" s="617">
        <v>2163.4499999999998</v>
      </c>
      <c r="K64" s="618">
        <v>1.20413E-2</v>
      </c>
    </row>
    <row r="65" spans="2:11" ht="25.5">
      <c r="B65" s="614" t="s">
        <v>656</v>
      </c>
      <c r="C65" s="615" t="s">
        <v>336</v>
      </c>
      <c r="D65" s="614" t="s">
        <v>292</v>
      </c>
      <c r="E65" s="614" t="s">
        <v>337</v>
      </c>
      <c r="F65" s="616" t="s">
        <v>294</v>
      </c>
      <c r="G65" s="615">
        <v>15.79</v>
      </c>
      <c r="H65" s="617">
        <v>28.81</v>
      </c>
      <c r="I65" s="617">
        <v>34.71</v>
      </c>
      <c r="J65" s="617">
        <v>548.07000000000005</v>
      </c>
      <c r="K65" s="618">
        <v>3.0504E-3</v>
      </c>
    </row>
    <row r="66" spans="2:11">
      <c r="B66" s="605" t="s">
        <v>416</v>
      </c>
      <c r="C66" s="605"/>
      <c r="D66" s="605"/>
      <c r="E66" s="605" t="s">
        <v>417</v>
      </c>
      <c r="F66" s="605"/>
      <c r="G66" s="606"/>
      <c r="H66" s="605"/>
      <c r="I66" s="605"/>
      <c r="J66" s="607">
        <v>6451.99</v>
      </c>
      <c r="K66" s="608">
        <v>3.5910400000000002E-2</v>
      </c>
    </row>
    <row r="67" spans="2:11">
      <c r="B67" s="605" t="s">
        <v>418</v>
      </c>
      <c r="C67" s="605"/>
      <c r="D67" s="605"/>
      <c r="E67" s="605" t="s">
        <v>419</v>
      </c>
      <c r="F67" s="605"/>
      <c r="G67" s="606"/>
      <c r="H67" s="605"/>
      <c r="I67" s="605"/>
      <c r="J67" s="607">
        <v>5360.65</v>
      </c>
      <c r="K67" s="608">
        <v>2.98362E-2</v>
      </c>
    </row>
    <row r="68" spans="2:11" ht="51">
      <c r="B68" s="614" t="s">
        <v>420</v>
      </c>
      <c r="C68" s="615" t="s">
        <v>411</v>
      </c>
      <c r="D68" s="614" t="s">
        <v>292</v>
      </c>
      <c r="E68" s="614" t="s">
        <v>412</v>
      </c>
      <c r="F68" s="616" t="s">
        <v>294</v>
      </c>
      <c r="G68" s="615">
        <v>139.38999999999999</v>
      </c>
      <c r="H68" s="617">
        <v>7.57</v>
      </c>
      <c r="I68" s="617">
        <v>9.1199999999999992</v>
      </c>
      <c r="J68" s="617">
        <v>1271.23</v>
      </c>
      <c r="K68" s="618">
        <v>7.0753999999999999E-3</v>
      </c>
    </row>
    <row r="69" spans="2:11" ht="38.25">
      <c r="B69" s="614" t="s">
        <v>421</v>
      </c>
      <c r="C69" s="615" t="s">
        <v>333</v>
      </c>
      <c r="D69" s="614" t="s">
        <v>292</v>
      </c>
      <c r="E69" s="614" t="s">
        <v>334</v>
      </c>
      <c r="F69" s="616" t="s">
        <v>301</v>
      </c>
      <c r="G69" s="615">
        <v>6.97</v>
      </c>
      <c r="H69" s="617">
        <v>353.82</v>
      </c>
      <c r="I69" s="617">
        <v>426.35</v>
      </c>
      <c r="J69" s="617">
        <v>2971.65</v>
      </c>
      <c r="K69" s="618">
        <v>1.6539600000000002E-2</v>
      </c>
    </row>
    <row r="70" spans="2:11">
      <c r="B70" s="614" t="s">
        <v>422</v>
      </c>
      <c r="C70" s="615" t="s">
        <v>658</v>
      </c>
      <c r="D70" s="614" t="s">
        <v>659</v>
      </c>
      <c r="E70" s="614" t="s">
        <v>660</v>
      </c>
      <c r="F70" s="616" t="s">
        <v>294</v>
      </c>
      <c r="G70" s="615">
        <v>32.119999999999997</v>
      </c>
      <c r="H70" s="617">
        <v>28.88</v>
      </c>
      <c r="I70" s="617">
        <v>34.799999999999997</v>
      </c>
      <c r="J70" s="617">
        <v>1117.77</v>
      </c>
      <c r="K70" s="618">
        <v>6.2212999999999999E-3</v>
      </c>
    </row>
    <row r="71" spans="2:11">
      <c r="B71" s="605" t="s">
        <v>423</v>
      </c>
      <c r="C71" s="605"/>
      <c r="D71" s="605"/>
      <c r="E71" s="605" t="s">
        <v>424</v>
      </c>
      <c r="F71" s="605"/>
      <c r="G71" s="606"/>
      <c r="H71" s="605"/>
      <c r="I71" s="605"/>
      <c r="J71" s="607">
        <v>1091.3399999999999</v>
      </c>
      <c r="K71" s="608">
        <v>6.0742000000000001E-3</v>
      </c>
    </row>
    <row r="72" spans="2:11" ht="51">
      <c r="B72" s="614" t="s">
        <v>425</v>
      </c>
      <c r="C72" s="615" t="s">
        <v>426</v>
      </c>
      <c r="D72" s="614" t="s">
        <v>292</v>
      </c>
      <c r="E72" s="614" t="s">
        <v>427</v>
      </c>
      <c r="F72" s="616" t="s">
        <v>294</v>
      </c>
      <c r="G72" s="615">
        <v>5.45</v>
      </c>
      <c r="H72" s="617">
        <v>96.51</v>
      </c>
      <c r="I72" s="617">
        <v>116.29</v>
      </c>
      <c r="J72" s="617">
        <v>633.78</v>
      </c>
      <c r="K72" s="618">
        <v>3.5274999999999998E-3</v>
      </c>
    </row>
    <row r="73" spans="2:11" ht="51">
      <c r="B73" s="614" t="s">
        <v>428</v>
      </c>
      <c r="C73" s="615" t="s">
        <v>429</v>
      </c>
      <c r="D73" s="614" t="s">
        <v>292</v>
      </c>
      <c r="E73" s="614" t="s">
        <v>430</v>
      </c>
      <c r="F73" s="616" t="s">
        <v>294</v>
      </c>
      <c r="G73" s="615">
        <v>8.07</v>
      </c>
      <c r="H73" s="617">
        <v>5.56</v>
      </c>
      <c r="I73" s="617">
        <v>6.69</v>
      </c>
      <c r="J73" s="617">
        <v>53.98</v>
      </c>
      <c r="K73" s="618">
        <v>3.0039999999999998E-4</v>
      </c>
    </row>
    <row r="74" spans="2:11" ht="63.75">
      <c r="B74" s="614" t="s">
        <v>431</v>
      </c>
      <c r="C74" s="615" t="s">
        <v>432</v>
      </c>
      <c r="D74" s="614" t="s">
        <v>292</v>
      </c>
      <c r="E74" s="614" t="s">
        <v>433</v>
      </c>
      <c r="F74" s="616" t="s">
        <v>294</v>
      </c>
      <c r="G74" s="615">
        <v>8.07</v>
      </c>
      <c r="H74" s="617">
        <v>41.51</v>
      </c>
      <c r="I74" s="617">
        <v>50.01</v>
      </c>
      <c r="J74" s="617">
        <v>403.58</v>
      </c>
      <c r="K74" s="618">
        <v>2.2461999999999998E-3</v>
      </c>
    </row>
    <row r="75" spans="2:11">
      <c r="B75" s="605" t="s">
        <v>434</v>
      </c>
      <c r="C75" s="605"/>
      <c r="D75" s="605"/>
      <c r="E75" s="605" t="s">
        <v>435</v>
      </c>
      <c r="F75" s="605"/>
      <c r="G75" s="606"/>
      <c r="H75" s="605"/>
      <c r="I75" s="605"/>
      <c r="J75" s="607">
        <v>2911.76</v>
      </c>
      <c r="K75" s="608">
        <v>1.62062E-2</v>
      </c>
    </row>
    <row r="76" spans="2:11" ht="51">
      <c r="B76" s="614" t="s">
        <v>436</v>
      </c>
      <c r="C76" s="615" t="s">
        <v>437</v>
      </c>
      <c r="D76" s="614" t="s">
        <v>292</v>
      </c>
      <c r="E76" s="614" t="s">
        <v>438</v>
      </c>
      <c r="F76" s="616" t="s">
        <v>363</v>
      </c>
      <c r="G76" s="615">
        <v>3</v>
      </c>
      <c r="H76" s="617">
        <v>361.39</v>
      </c>
      <c r="I76" s="617">
        <v>435.47</v>
      </c>
      <c r="J76" s="617">
        <v>1306.4100000000001</v>
      </c>
      <c r="K76" s="618">
        <v>7.2712000000000002E-3</v>
      </c>
    </row>
    <row r="77" spans="2:11" ht="25.5">
      <c r="B77" s="614" t="s">
        <v>439</v>
      </c>
      <c r="C77" s="615" t="s">
        <v>440</v>
      </c>
      <c r="D77" s="614" t="s">
        <v>292</v>
      </c>
      <c r="E77" s="614" t="s">
        <v>441</v>
      </c>
      <c r="F77" s="616" t="s">
        <v>363</v>
      </c>
      <c r="G77" s="615">
        <v>13.2</v>
      </c>
      <c r="H77" s="617">
        <v>73.88</v>
      </c>
      <c r="I77" s="617">
        <v>89.02</v>
      </c>
      <c r="J77" s="617">
        <v>1175.06</v>
      </c>
      <c r="K77" s="618">
        <v>6.5401000000000001E-3</v>
      </c>
    </row>
    <row r="78" spans="2:11">
      <c r="B78" s="614" t="s">
        <v>442</v>
      </c>
      <c r="C78" s="615" t="s">
        <v>443</v>
      </c>
      <c r="D78" s="614" t="s">
        <v>299</v>
      </c>
      <c r="E78" s="614" t="s">
        <v>444</v>
      </c>
      <c r="F78" s="616" t="s">
        <v>445</v>
      </c>
      <c r="G78" s="615">
        <v>17.260000000000002</v>
      </c>
      <c r="H78" s="617">
        <v>20.69</v>
      </c>
      <c r="I78" s="617">
        <v>24.93</v>
      </c>
      <c r="J78" s="617">
        <v>430.29</v>
      </c>
      <c r="K78" s="618">
        <v>2.3949000000000002E-3</v>
      </c>
    </row>
    <row r="79" spans="2:11">
      <c r="B79" s="605" t="s">
        <v>446</v>
      </c>
      <c r="C79" s="605"/>
      <c r="D79" s="605"/>
      <c r="E79" s="605" t="s">
        <v>587</v>
      </c>
      <c r="F79" s="605"/>
      <c r="G79" s="606"/>
      <c r="H79" s="605"/>
      <c r="I79" s="605"/>
      <c r="J79" s="607">
        <v>1263.8699999999999</v>
      </c>
      <c r="K79" s="608">
        <v>7.0343999999999997E-3</v>
      </c>
    </row>
    <row r="80" spans="2:11" ht="25.5">
      <c r="B80" s="614" t="s">
        <v>448</v>
      </c>
      <c r="C80" s="615" t="s">
        <v>588</v>
      </c>
      <c r="D80" s="614" t="s">
        <v>292</v>
      </c>
      <c r="E80" s="614" t="s">
        <v>589</v>
      </c>
      <c r="F80" s="616" t="s">
        <v>294</v>
      </c>
      <c r="G80" s="615">
        <v>65.930000000000007</v>
      </c>
      <c r="H80" s="617">
        <v>2.4900000000000002</v>
      </c>
      <c r="I80" s="617">
        <v>3</v>
      </c>
      <c r="J80" s="617">
        <v>197.79</v>
      </c>
      <c r="K80" s="618">
        <v>1.1008999999999999E-3</v>
      </c>
    </row>
    <row r="81" spans="2:11" ht="25.5">
      <c r="B81" s="614" t="s">
        <v>452</v>
      </c>
      <c r="C81" s="615" t="s">
        <v>590</v>
      </c>
      <c r="D81" s="614" t="s">
        <v>292</v>
      </c>
      <c r="E81" s="614" t="s">
        <v>591</v>
      </c>
      <c r="F81" s="616" t="s">
        <v>294</v>
      </c>
      <c r="G81" s="615">
        <v>65.930000000000007</v>
      </c>
      <c r="H81" s="617">
        <v>13.42</v>
      </c>
      <c r="I81" s="617">
        <v>16.170000000000002</v>
      </c>
      <c r="J81" s="617">
        <v>1066.08</v>
      </c>
      <c r="K81" s="618">
        <v>5.9335999999999998E-3</v>
      </c>
    </row>
    <row r="82" spans="2:11">
      <c r="B82" s="605" t="s">
        <v>473</v>
      </c>
      <c r="C82" s="605"/>
      <c r="D82" s="605"/>
      <c r="E82" s="605" t="s">
        <v>447</v>
      </c>
      <c r="F82" s="605"/>
      <c r="G82" s="606"/>
      <c r="H82" s="605"/>
      <c r="I82" s="605"/>
      <c r="J82" s="607">
        <v>17084.2</v>
      </c>
      <c r="K82" s="608">
        <v>9.5086900000000002E-2</v>
      </c>
    </row>
    <row r="83" spans="2:11">
      <c r="B83" s="605" t="s">
        <v>475</v>
      </c>
      <c r="C83" s="605"/>
      <c r="D83" s="605"/>
      <c r="E83" s="605" t="s">
        <v>449</v>
      </c>
      <c r="F83" s="605"/>
      <c r="G83" s="606"/>
      <c r="H83" s="605"/>
      <c r="I83" s="605"/>
      <c r="J83" s="607">
        <v>1257.54</v>
      </c>
      <c r="K83" s="608">
        <v>6.9991999999999997E-3</v>
      </c>
    </row>
    <row r="84" spans="2:11" ht="25.5">
      <c r="B84" s="614" t="s">
        <v>540</v>
      </c>
      <c r="C84" s="615" t="s">
        <v>450</v>
      </c>
      <c r="D84" s="614" t="s">
        <v>292</v>
      </c>
      <c r="E84" s="614" t="s">
        <v>451</v>
      </c>
      <c r="F84" s="616" t="s">
        <v>301</v>
      </c>
      <c r="G84" s="615">
        <v>0.79</v>
      </c>
      <c r="H84" s="617">
        <v>79.31</v>
      </c>
      <c r="I84" s="617">
        <v>95.56</v>
      </c>
      <c r="J84" s="617">
        <v>75.489999999999995</v>
      </c>
      <c r="K84" s="618">
        <v>4.2020000000000002E-4</v>
      </c>
    </row>
    <row r="85" spans="2:11" ht="25.5">
      <c r="B85" s="614" t="s">
        <v>541</v>
      </c>
      <c r="C85" s="615" t="s">
        <v>321</v>
      </c>
      <c r="D85" s="614" t="s">
        <v>292</v>
      </c>
      <c r="E85" s="614" t="s">
        <v>322</v>
      </c>
      <c r="F85" s="616" t="s">
        <v>294</v>
      </c>
      <c r="G85" s="615">
        <v>3.19</v>
      </c>
      <c r="H85" s="617">
        <v>96.54</v>
      </c>
      <c r="I85" s="617">
        <v>116.33</v>
      </c>
      <c r="J85" s="617">
        <v>371.09</v>
      </c>
      <c r="K85" s="618">
        <v>2.0653999999999998E-3</v>
      </c>
    </row>
    <row r="86" spans="2:11" ht="25.5">
      <c r="B86" s="614" t="s">
        <v>542</v>
      </c>
      <c r="C86" s="615" t="s">
        <v>324</v>
      </c>
      <c r="D86" s="614" t="s">
        <v>292</v>
      </c>
      <c r="E86" s="614" t="s">
        <v>325</v>
      </c>
      <c r="F86" s="616" t="s">
        <v>301</v>
      </c>
      <c r="G86" s="615">
        <v>0.2</v>
      </c>
      <c r="H86" s="617">
        <v>97.81</v>
      </c>
      <c r="I86" s="617">
        <v>117.86</v>
      </c>
      <c r="J86" s="617">
        <v>23.57</v>
      </c>
      <c r="K86" s="618">
        <v>1.3119999999999999E-4</v>
      </c>
    </row>
    <row r="87" spans="2:11" ht="25.5">
      <c r="B87" s="614" t="s">
        <v>543</v>
      </c>
      <c r="C87" s="615" t="s">
        <v>330</v>
      </c>
      <c r="D87" s="614" t="s">
        <v>292</v>
      </c>
      <c r="E87" s="614" t="s">
        <v>331</v>
      </c>
      <c r="F87" s="616" t="s">
        <v>294</v>
      </c>
      <c r="G87" s="615">
        <v>3.95</v>
      </c>
      <c r="H87" s="617">
        <v>9.99</v>
      </c>
      <c r="I87" s="617">
        <v>12.03</v>
      </c>
      <c r="J87" s="617">
        <v>47.51</v>
      </c>
      <c r="K87" s="618">
        <v>2.6439999999999998E-4</v>
      </c>
    </row>
    <row r="88" spans="2:11" ht="38.25">
      <c r="B88" s="614" t="s">
        <v>544</v>
      </c>
      <c r="C88" s="615" t="s">
        <v>333</v>
      </c>
      <c r="D88" s="614" t="s">
        <v>292</v>
      </c>
      <c r="E88" s="614" t="s">
        <v>334</v>
      </c>
      <c r="F88" s="616" t="s">
        <v>301</v>
      </c>
      <c r="G88" s="615">
        <v>0.79</v>
      </c>
      <c r="H88" s="617">
        <v>353.82</v>
      </c>
      <c r="I88" s="617">
        <v>426.35</v>
      </c>
      <c r="J88" s="617">
        <v>336.81</v>
      </c>
      <c r="K88" s="618">
        <v>1.8745999999999999E-3</v>
      </c>
    </row>
    <row r="89" spans="2:11" ht="25.5">
      <c r="B89" s="614" t="s">
        <v>545</v>
      </c>
      <c r="C89" s="615" t="s">
        <v>386</v>
      </c>
      <c r="D89" s="614" t="s">
        <v>292</v>
      </c>
      <c r="E89" s="614" t="s">
        <v>387</v>
      </c>
      <c r="F89" s="616" t="s">
        <v>294</v>
      </c>
      <c r="G89" s="615">
        <v>4.71</v>
      </c>
      <c r="H89" s="617">
        <v>26.64</v>
      </c>
      <c r="I89" s="617">
        <v>32.1</v>
      </c>
      <c r="J89" s="617">
        <v>151.19</v>
      </c>
      <c r="K89" s="618">
        <v>8.4150000000000002E-4</v>
      </c>
    </row>
    <row r="90" spans="2:11">
      <c r="B90" s="614" t="s">
        <v>546</v>
      </c>
      <c r="C90" s="615" t="s">
        <v>312</v>
      </c>
      <c r="D90" s="614" t="s">
        <v>292</v>
      </c>
      <c r="E90" s="614" t="s">
        <v>313</v>
      </c>
      <c r="F90" s="616" t="s">
        <v>301</v>
      </c>
      <c r="G90" s="615">
        <v>0.79</v>
      </c>
      <c r="H90" s="617">
        <v>24.1</v>
      </c>
      <c r="I90" s="617">
        <v>29.04</v>
      </c>
      <c r="J90" s="617">
        <v>22.94</v>
      </c>
      <c r="K90" s="618">
        <v>1.2769999999999999E-4</v>
      </c>
    </row>
    <row r="91" spans="2:11" ht="25.5">
      <c r="B91" s="614" t="s">
        <v>547</v>
      </c>
      <c r="C91" s="615" t="s">
        <v>315</v>
      </c>
      <c r="D91" s="614" t="s">
        <v>292</v>
      </c>
      <c r="E91" s="614" t="s">
        <v>316</v>
      </c>
      <c r="F91" s="616" t="s">
        <v>317</v>
      </c>
      <c r="G91" s="615">
        <v>11.85</v>
      </c>
      <c r="H91" s="617">
        <v>1.17</v>
      </c>
      <c r="I91" s="617">
        <v>1.4</v>
      </c>
      <c r="J91" s="617">
        <v>16.59</v>
      </c>
      <c r="K91" s="618">
        <v>9.2299999999999994E-5</v>
      </c>
    </row>
    <row r="92" spans="2:11" ht="51">
      <c r="B92" s="614" t="s">
        <v>548</v>
      </c>
      <c r="C92" s="615" t="s">
        <v>350</v>
      </c>
      <c r="D92" s="614" t="s">
        <v>292</v>
      </c>
      <c r="E92" s="614" t="s">
        <v>351</v>
      </c>
      <c r="F92" s="616" t="s">
        <v>294</v>
      </c>
      <c r="G92" s="615">
        <v>2.72</v>
      </c>
      <c r="H92" s="617">
        <v>64.790000000000006</v>
      </c>
      <c r="I92" s="617">
        <v>78.069999999999993</v>
      </c>
      <c r="J92" s="617">
        <v>212.35</v>
      </c>
      <c r="K92" s="618">
        <v>1.1819000000000001E-3</v>
      </c>
    </row>
    <row r="93" spans="2:11">
      <c r="B93" s="605" t="s">
        <v>476</v>
      </c>
      <c r="C93" s="605"/>
      <c r="D93" s="605"/>
      <c r="E93" s="605" t="s">
        <v>409</v>
      </c>
      <c r="F93" s="605"/>
      <c r="G93" s="606"/>
      <c r="H93" s="605"/>
      <c r="I93" s="605"/>
      <c r="J93" s="607">
        <v>3115.4</v>
      </c>
      <c r="K93" s="608">
        <v>1.73396E-2</v>
      </c>
    </row>
    <row r="94" spans="2:11" ht="51">
      <c r="B94" s="614" t="s">
        <v>549</v>
      </c>
      <c r="C94" s="615" t="s">
        <v>429</v>
      </c>
      <c r="D94" s="614" t="s">
        <v>292</v>
      </c>
      <c r="E94" s="614" t="s">
        <v>430</v>
      </c>
      <c r="F94" s="616" t="s">
        <v>294</v>
      </c>
      <c r="G94" s="615">
        <v>9.48</v>
      </c>
      <c r="H94" s="617">
        <v>5.56</v>
      </c>
      <c r="I94" s="617">
        <v>6.69</v>
      </c>
      <c r="J94" s="617">
        <v>63.42</v>
      </c>
      <c r="K94" s="618">
        <v>3.5300000000000002E-4</v>
      </c>
    </row>
    <row r="95" spans="2:11" ht="63.75">
      <c r="B95" s="614" t="s">
        <v>550</v>
      </c>
      <c r="C95" s="615" t="s">
        <v>432</v>
      </c>
      <c r="D95" s="614" t="s">
        <v>292</v>
      </c>
      <c r="E95" s="614" t="s">
        <v>433</v>
      </c>
      <c r="F95" s="616" t="s">
        <v>294</v>
      </c>
      <c r="G95" s="615">
        <v>9.48</v>
      </c>
      <c r="H95" s="617">
        <v>41.51</v>
      </c>
      <c r="I95" s="617">
        <v>50.01</v>
      </c>
      <c r="J95" s="617">
        <v>474.09</v>
      </c>
      <c r="K95" s="618">
        <v>2.6386999999999999E-3</v>
      </c>
    </row>
    <row r="96" spans="2:11" ht="38.25">
      <c r="B96" s="614" t="s">
        <v>551</v>
      </c>
      <c r="C96" s="615" t="s">
        <v>453</v>
      </c>
      <c r="D96" s="614" t="s">
        <v>292</v>
      </c>
      <c r="E96" s="614" t="s">
        <v>454</v>
      </c>
      <c r="F96" s="616" t="s">
        <v>294</v>
      </c>
      <c r="G96" s="615">
        <v>9.48</v>
      </c>
      <c r="H96" s="617">
        <v>225.67</v>
      </c>
      <c r="I96" s="617">
        <v>271.93</v>
      </c>
      <c r="J96" s="617">
        <v>2577.89</v>
      </c>
      <c r="K96" s="618">
        <v>1.4348E-2</v>
      </c>
    </row>
    <row r="97" spans="2:11">
      <c r="B97" s="605" t="s">
        <v>479</v>
      </c>
      <c r="C97" s="605"/>
      <c r="D97" s="605"/>
      <c r="E97" s="605" t="s">
        <v>455</v>
      </c>
      <c r="F97" s="605"/>
      <c r="G97" s="606"/>
      <c r="H97" s="605"/>
      <c r="I97" s="605"/>
      <c r="J97" s="607">
        <v>2665.13</v>
      </c>
      <c r="K97" s="608">
        <v>1.4833499999999999E-2</v>
      </c>
    </row>
    <row r="98" spans="2:11" ht="25.5">
      <c r="B98" s="614" t="s">
        <v>552</v>
      </c>
      <c r="C98" s="615" t="s">
        <v>456</v>
      </c>
      <c r="D98" s="614" t="s">
        <v>292</v>
      </c>
      <c r="E98" s="614" t="s">
        <v>457</v>
      </c>
      <c r="F98" s="616" t="s">
        <v>458</v>
      </c>
      <c r="G98" s="615">
        <v>4</v>
      </c>
      <c r="H98" s="617">
        <v>36.020000000000003</v>
      </c>
      <c r="I98" s="617">
        <v>43.4</v>
      </c>
      <c r="J98" s="617">
        <v>173.6</v>
      </c>
      <c r="K98" s="618">
        <v>9.6619999999999996E-4</v>
      </c>
    </row>
    <row r="99" spans="2:11">
      <c r="B99" s="614" t="s">
        <v>553</v>
      </c>
      <c r="C99" s="615" t="s">
        <v>459</v>
      </c>
      <c r="D99" s="614" t="s">
        <v>299</v>
      </c>
      <c r="E99" s="614" t="s">
        <v>460</v>
      </c>
      <c r="F99" s="616" t="s">
        <v>461</v>
      </c>
      <c r="G99" s="615">
        <v>10.6</v>
      </c>
      <c r="H99" s="617">
        <v>195.07</v>
      </c>
      <c r="I99" s="617">
        <v>235.05</v>
      </c>
      <c r="J99" s="617">
        <v>2491.5300000000002</v>
      </c>
      <c r="K99" s="618">
        <v>1.3867300000000001E-2</v>
      </c>
    </row>
    <row r="100" spans="2:11">
      <c r="B100" s="605" t="s">
        <v>482</v>
      </c>
      <c r="C100" s="605"/>
      <c r="D100" s="605"/>
      <c r="E100" s="605" t="s">
        <v>462</v>
      </c>
      <c r="F100" s="605"/>
      <c r="G100" s="606"/>
      <c r="H100" s="605"/>
      <c r="I100" s="605"/>
      <c r="J100" s="607">
        <v>10046.129999999999</v>
      </c>
      <c r="K100" s="608">
        <v>5.5914600000000002E-2</v>
      </c>
    </row>
    <row r="101" spans="2:11">
      <c r="B101" s="605" t="s">
        <v>554</v>
      </c>
      <c r="C101" s="605"/>
      <c r="D101" s="605"/>
      <c r="E101" s="605" t="s">
        <v>463</v>
      </c>
      <c r="F101" s="605"/>
      <c r="G101" s="606"/>
      <c r="H101" s="605"/>
      <c r="I101" s="605"/>
      <c r="J101" s="607">
        <v>3056.12</v>
      </c>
      <c r="K101" s="608">
        <v>1.7009699999999999E-2</v>
      </c>
    </row>
    <row r="102" spans="2:11" ht="25.5">
      <c r="B102" s="614" t="s">
        <v>555</v>
      </c>
      <c r="C102" s="615" t="s">
        <v>450</v>
      </c>
      <c r="D102" s="614" t="s">
        <v>292</v>
      </c>
      <c r="E102" s="614" t="s">
        <v>451</v>
      </c>
      <c r="F102" s="616" t="s">
        <v>301</v>
      </c>
      <c r="G102" s="615">
        <v>13.06</v>
      </c>
      <c r="H102" s="617">
        <v>79.31</v>
      </c>
      <c r="I102" s="617">
        <v>95.56</v>
      </c>
      <c r="J102" s="617">
        <v>1248.01</v>
      </c>
      <c r="K102" s="618">
        <v>6.9461999999999996E-3</v>
      </c>
    </row>
    <row r="103" spans="2:11" ht="63.75">
      <c r="B103" s="614" t="s">
        <v>556</v>
      </c>
      <c r="C103" s="615" t="s">
        <v>464</v>
      </c>
      <c r="D103" s="614" t="s">
        <v>292</v>
      </c>
      <c r="E103" s="614" t="s">
        <v>465</v>
      </c>
      <c r="F103" s="616" t="s">
        <v>363</v>
      </c>
      <c r="G103" s="615">
        <v>21.76</v>
      </c>
      <c r="H103" s="617">
        <v>38.619999999999997</v>
      </c>
      <c r="I103" s="617">
        <v>46.53</v>
      </c>
      <c r="J103" s="617">
        <v>1012.49</v>
      </c>
      <c r="K103" s="618">
        <v>5.6353000000000002E-3</v>
      </c>
    </row>
    <row r="104" spans="2:11" ht="25.5">
      <c r="B104" s="614" t="s">
        <v>557</v>
      </c>
      <c r="C104" s="615" t="s">
        <v>389</v>
      </c>
      <c r="D104" s="614" t="s">
        <v>292</v>
      </c>
      <c r="E104" s="614" t="s">
        <v>390</v>
      </c>
      <c r="F104" s="616" t="s">
        <v>301</v>
      </c>
      <c r="G104" s="615">
        <v>13.05</v>
      </c>
      <c r="H104" s="617">
        <v>29.36</v>
      </c>
      <c r="I104" s="617">
        <v>35.369999999999997</v>
      </c>
      <c r="J104" s="617">
        <v>461.57</v>
      </c>
      <c r="K104" s="618">
        <v>2.5690000000000001E-3</v>
      </c>
    </row>
    <row r="105" spans="2:11">
      <c r="B105" s="614" t="s">
        <v>558</v>
      </c>
      <c r="C105" s="615" t="s">
        <v>312</v>
      </c>
      <c r="D105" s="614" t="s">
        <v>292</v>
      </c>
      <c r="E105" s="614" t="s">
        <v>313</v>
      </c>
      <c r="F105" s="616" t="s">
        <v>301</v>
      </c>
      <c r="G105" s="615">
        <v>0.01</v>
      </c>
      <c r="H105" s="617">
        <v>24.1</v>
      </c>
      <c r="I105" s="617">
        <v>29.04</v>
      </c>
      <c r="J105" s="617">
        <v>0.28999999999999998</v>
      </c>
      <c r="K105" s="618">
        <v>1.5999999999999999E-6</v>
      </c>
    </row>
    <row r="106" spans="2:11" ht="25.5">
      <c r="B106" s="614" t="s">
        <v>559</v>
      </c>
      <c r="C106" s="615" t="s">
        <v>315</v>
      </c>
      <c r="D106" s="614" t="s">
        <v>292</v>
      </c>
      <c r="E106" s="614" t="s">
        <v>316</v>
      </c>
      <c r="F106" s="616" t="s">
        <v>317</v>
      </c>
      <c r="G106" s="615">
        <v>0.15</v>
      </c>
      <c r="H106" s="617">
        <v>1.17</v>
      </c>
      <c r="I106" s="617">
        <v>1.4</v>
      </c>
      <c r="J106" s="617">
        <v>0.21</v>
      </c>
      <c r="K106" s="618">
        <v>1.1999999999999999E-6</v>
      </c>
    </row>
    <row r="107" spans="2:11" ht="51">
      <c r="B107" s="614" t="s">
        <v>633</v>
      </c>
      <c r="C107" s="615" t="s">
        <v>661</v>
      </c>
      <c r="D107" s="614" t="s">
        <v>292</v>
      </c>
      <c r="E107" s="614" t="s">
        <v>662</v>
      </c>
      <c r="F107" s="616" t="s">
        <v>458</v>
      </c>
      <c r="G107" s="615">
        <v>1</v>
      </c>
      <c r="H107" s="617">
        <v>68.73</v>
      </c>
      <c r="I107" s="617">
        <v>82.81</v>
      </c>
      <c r="J107" s="617">
        <v>82.81</v>
      </c>
      <c r="K107" s="618">
        <v>4.6089999999999998E-4</v>
      </c>
    </row>
    <row r="108" spans="2:11" ht="25.5">
      <c r="B108" s="614" t="s">
        <v>663</v>
      </c>
      <c r="C108" s="615" t="s">
        <v>664</v>
      </c>
      <c r="D108" s="614" t="s">
        <v>292</v>
      </c>
      <c r="E108" s="614" t="s">
        <v>665</v>
      </c>
      <c r="F108" s="616" t="s">
        <v>458</v>
      </c>
      <c r="G108" s="615">
        <v>1</v>
      </c>
      <c r="H108" s="617">
        <v>208.09</v>
      </c>
      <c r="I108" s="617">
        <v>250.74</v>
      </c>
      <c r="J108" s="617">
        <v>250.74</v>
      </c>
      <c r="K108" s="618">
        <v>1.3956000000000001E-3</v>
      </c>
    </row>
    <row r="109" spans="2:11">
      <c r="B109" s="605" t="s">
        <v>560</v>
      </c>
      <c r="C109" s="605"/>
      <c r="D109" s="605"/>
      <c r="E109" s="605" t="s">
        <v>466</v>
      </c>
      <c r="F109" s="605"/>
      <c r="G109" s="606"/>
      <c r="H109" s="605"/>
      <c r="I109" s="605"/>
      <c r="J109" s="607">
        <v>6990.01</v>
      </c>
      <c r="K109" s="608">
        <v>3.8904899999999999E-2</v>
      </c>
    </row>
    <row r="110" spans="2:11" ht="51">
      <c r="B110" s="614" t="s">
        <v>561</v>
      </c>
      <c r="C110" s="615" t="s">
        <v>467</v>
      </c>
      <c r="D110" s="614" t="s">
        <v>292</v>
      </c>
      <c r="E110" s="614" t="s">
        <v>468</v>
      </c>
      <c r="F110" s="616" t="s">
        <v>458</v>
      </c>
      <c r="G110" s="615">
        <v>1</v>
      </c>
      <c r="H110" s="617">
        <v>2876.85</v>
      </c>
      <c r="I110" s="617">
        <v>3466.6</v>
      </c>
      <c r="J110" s="617">
        <v>3466.6</v>
      </c>
      <c r="K110" s="618">
        <v>1.92943E-2</v>
      </c>
    </row>
    <row r="111" spans="2:11" ht="38.25">
      <c r="B111" s="614" t="s">
        <v>562</v>
      </c>
      <c r="C111" s="615" t="s">
        <v>469</v>
      </c>
      <c r="D111" s="614" t="s">
        <v>292</v>
      </c>
      <c r="E111" s="614" t="s">
        <v>470</v>
      </c>
      <c r="F111" s="616" t="s">
        <v>363</v>
      </c>
      <c r="G111" s="615">
        <v>0.6</v>
      </c>
      <c r="H111" s="617">
        <v>807.72</v>
      </c>
      <c r="I111" s="617">
        <v>973.3</v>
      </c>
      <c r="J111" s="617">
        <v>583.98</v>
      </c>
      <c r="K111" s="618">
        <v>3.2502999999999998E-3</v>
      </c>
    </row>
    <row r="112" spans="2:11" ht="25.5">
      <c r="B112" s="614" t="s">
        <v>563</v>
      </c>
      <c r="C112" s="615" t="s">
        <v>450</v>
      </c>
      <c r="D112" s="614" t="s">
        <v>292</v>
      </c>
      <c r="E112" s="614" t="s">
        <v>451</v>
      </c>
      <c r="F112" s="616" t="s">
        <v>301</v>
      </c>
      <c r="G112" s="615">
        <v>14.72</v>
      </c>
      <c r="H112" s="617">
        <v>79.31</v>
      </c>
      <c r="I112" s="617">
        <v>95.56</v>
      </c>
      <c r="J112" s="617">
        <v>1406.64</v>
      </c>
      <c r="K112" s="618">
        <v>7.8291000000000003E-3</v>
      </c>
    </row>
    <row r="113" spans="2:11" ht="63.75">
      <c r="B113" s="614" t="s">
        <v>564</v>
      </c>
      <c r="C113" s="615" t="s">
        <v>471</v>
      </c>
      <c r="D113" s="614" t="s">
        <v>292</v>
      </c>
      <c r="E113" s="614" t="s">
        <v>472</v>
      </c>
      <c r="F113" s="616" t="s">
        <v>363</v>
      </c>
      <c r="G113" s="615">
        <v>16.36</v>
      </c>
      <c r="H113" s="617">
        <v>51.33</v>
      </c>
      <c r="I113" s="617">
        <v>61.85</v>
      </c>
      <c r="J113" s="617">
        <v>1011.86</v>
      </c>
      <c r="K113" s="618">
        <v>5.6318000000000002E-3</v>
      </c>
    </row>
    <row r="114" spans="2:11" ht="25.5">
      <c r="B114" s="614" t="s">
        <v>565</v>
      </c>
      <c r="C114" s="615" t="s">
        <v>389</v>
      </c>
      <c r="D114" s="614" t="s">
        <v>292</v>
      </c>
      <c r="E114" s="614" t="s">
        <v>390</v>
      </c>
      <c r="F114" s="616" t="s">
        <v>301</v>
      </c>
      <c r="G114" s="615">
        <v>14.7</v>
      </c>
      <c r="H114" s="617">
        <v>29.36</v>
      </c>
      <c r="I114" s="617">
        <v>35.369999999999997</v>
      </c>
      <c r="J114" s="617">
        <v>519.92999999999995</v>
      </c>
      <c r="K114" s="618">
        <v>2.8938000000000002E-3</v>
      </c>
    </row>
    <row r="115" spans="2:11">
      <c r="B115" s="614" t="s">
        <v>566</v>
      </c>
      <c r="C115" s="615" t="s">
        <v>312</v>
      </c>
      <c r="D115" s="614" t="s">
        <v>292</v>
      </c>
      <c r="E115" s="614" t="s">
        <v>313</v>
      </c>
      <c r="F115" s="616" t="s">
        <v>301</v>
      </c>
      <c r="G115" s="615">
        <v>0.02</v>
      </c>
      <c r="H115" s="617">
        <v>24.1</v>
      </c>
      <c r="I115" s="617">
        <v>29.04</v>
      </c>
      <c r="J115" s="617">
        <v>0.57999999999999996</v>
      </c>
      <c r="K115" s="618">
        <v>3.1999999999999999E-6</v>
      </c>
    </row>
    <row r="116" spans="2:11" ht="25.5">
      <c r="B116" s="614" t="s">
        <v>567</v>
      </c>
      <c r="C116" s="615" t="s">
        <v>315</v>
      </c>
      <c r="D116" s="614" t="s">
        <v>292</v>
      </c>
      <c r="E116" s="614" t="s">
        <v>316</v>
      </c>
      <c r="F116" s="616" t="s">
        <v>317</v>
      </c>
      <c r="G116" s="615">
        <v>0.3</v>
      </c>
      <c r="H116" s="617">
        <v>1.17</v>
      </c>
      <c r="I116" s="617">
        <v>1.4</v>
      </c>
      <c r="J116" s="617">
        <v>0.42</v>
      </c>
      <c r="K116" s="618">
        <v>2.3E-6</v>
      </c>
    </row>
    <row r="117" spans="2:11">
      <c r="B117" s="605" t="s">
        <v>508</v>
      </c>
      <c r="C117" s="605"/>
      <c r="D117" s="605"/>
      <c r="E117" s="605" t="s">
        <v>474</v>
      </c>
      <c r="F117" s="605"/>
      <c r="G117" s="606"/>
      <c r="H117" s="605"/>
      <c r="I117" s="605"/>
      <c r="J117" s="607">
        <v>25906.76</v>
      </c>
      <c r="K117" s="608">
        <v>0.1441914</v>
      </c>
    </row>
    <row r="118" spans="2:11" ht="25.5">
      <c r="B118" s="614" t="s">
        <v>510</v>
      </c>
      <c r="C118" s="615" t="s">
        <v>450</v>
      </c>
      <c r="D118" s="614" t="s">
        <v>292</v>
      </c>
      <c r="E118" s="614" t="s">
        <v>451</v>
      </c>
      <c r="F118" s="616" t="s">
        <v>301</v>
      </c>
      <c r="G118" s="615">
        <v>40.49</v>
      </c>
      <c r="H118" s="617">
        <v>79.31</v>
      </c>
      <c r="I118" s="617">
        <v>95.56</v>
      </c>
      <c r="J118" s="617">
        <v>3869.22</v>
      </c>
      <c r="K118" s="618">
        <v>2.1535200000000001E-2</v>
      </c>
    </row>
    <row r="119" spans="2:11" ht="25.5">
      <c r="B119" s="614" t="s">
        <v>568</v>
      </c>
      <c r="C119" s="615" t="s">
        <v>477</v>
      </c>
      <c r="D119" s="614" t="s">
        <v>292</v>
      </c>
      <c r="E119" s="614" t="s">
        <v>478</v>
      </c>
      <c r="F119" s="616" t="s">
        <v>363</v>
      </c>
      <c r="G119" s="615">
        <v>111.24</v>
      </c>
      <c r="H119" s="617">
        <v>21.75</v>
      </c>
      <c r="I119" s="617">
        <v>26.2</v>
      </c>
      <c r="J119" s="617">
        <v>2914.48</v>
      </c>
      <c r="K119" s="618">
        <v>1.62214E-2</v>
      </c>
    </row>
    <row r="120" spans="2:11" ht="38.25">
      <c r="B120" s="614" t="s">
        <v>569</v>
      </c>
      <c r="C120" s="615" t="s">
        <v>480</v>
      </c>
      <c r="D120" s="614" t="s">
        <v>292</v>
      </c>
      <c r="E120" s="614" t="s">
        <v>481</v>
      </c>
      <c r="F120" s="616" t="s">
        <v>363</v>
      </c>
      <c r="G120" s="615">
        <v>135.24</v>
      </c>
      <c r="H120" s="617">
        <v>9.61</v>
      </c>
      <c r="I120" s="617">
        <v>11.58</v>
      </c>
      <c r="J120" s="617">
        <v>1566.07</v>
      </c>
      <c r="K120" s="618">
        <v>8.7163999999999991E-3</v>
      </c>
    </row>
    <row r="121" spans="2:11" ht="38.25">
      <c r="B121" s="614" t="s">
        <v>570</v>
      </c>
      <c r="C121" s="615" t="s">
        <v>483</v>
      </c>
      <c r="D121" s="614" t="s">
        <v>292</v>
      </c>
      <c r="E121" s="614" t="s">
        <v>484</v>
      </c>
      <c r="F121" s="616" t="s">
        <v>363</v>
      </c>
      <c r="G121" s="615">
        <v>30</v>
      </c>
      <c r="H121" s="617">
        <v>2.5</v>
      </c>
      <c r="I121" s="617">
        <v>3.01</v>
      </c>
      <c r="J121" s="617">
        <v>90.3</v>
      </c>
      <c r="K121" s="618">
        <v>5.0259999999999997E-4</v>
      </c>
    </row>
    <row r="122" spans="2:11" ht="51">
      <c r="B122" s="614" t="s">
        <v>571</v>
      </c>
      <c r="C122" s="615" t="s">
        <v>485</v>
      </c>
      <c r="D122" s="614" t="s">
        <v>292</v>
      </c>
      <c r="E122" s="614" t="s">
        <v>486</v>
      </c>
      <c r="F122" s="616" t="s">
        <v>458</v>
      </c>
      <c r="G122" s="615">
        <v>1</v>
      </c>
      <c r="H122" s="617">
        <v>309.60000000000002</v>
      </c>
      <c r="I122" s="617">
        <v>373.06</v>
      </c>
      <c r="J122" s="617">
        <v>373.06</v>
      </c>
      <c r="K122" s="618">
        <v>2.0763999999999999E-3</v>
      </c>
    </row>
    <row r="123" spans="2:11" ht="25.5">
      <c r="B123" s="614" t="s">
        <v>572</v>
      </c>
      <c r="C123" s="615" t="s">
        <v>487</v>
      </c>
      <c r="D123" s="614" t="s">
        <v>292</v>
      </c>
      <c r="E123" s="614" t="s">
        <v>488</v>
      </c>
      <c r="F123" s="616" t="s">
        <v>458</v>
      </c>
      <c r="G123" s="615">
        <v>2</v>
      </c>
      <c r="H123" s="617">
        <v>41.64</v>
      </c>
      <c r="I123" s="617">
        <v>50.17</v>
      </c>
      <c r="J123" s="617">
        <v>100.34</v>
      </c>
      <c r="K123" s="618">
        <v>5.5849999999999997E-4</v>
      </c>
    </row>
    <row r="124" spans="2:11" ht="25.5">
      <c r="B124" s="614" t="s">
        <v>573</v>
      </c>
      <c r="C124" s="615" t="s">
        <v>489</v>
      </c>
      <c r="D124" s="614" t="s">
        <v>292</v>
      </c>
      <c r="E124" s="614" t="s">
        <v>490</v>
      </c>
      <c r="F124" s="616" t="s">
        <v>458</v>
      </c>
      <c r="G124" s="615">
        <v>1</v>
      </c>
      <c r="H124" s="617">
        <v>46.36</v>
      </c>
      <c r="I124" s="617">
        <v>55.86</v>
      </c>
      <c r="J124" s="617">
        <v>55.86</v>
      </c>
      <c r="K124" s="618">
        <v>3.1090000000000002E-4</v>
      </c>
    </row>
    <row r="125" spans="2:11" ht="25.5">
      <c r="B125" s="614" t="s">
        <v>574</v>
      </c>
      <c r="C125" s="615" t="s">
        <v>491</v>
      </c>
      <c r="D125" s="614" t="s">
        <v>292</v>
      </c>
      <c r="E125" s="614" t="s">
        <v>492</v>
      </c>
      <c r="F125" s="616" t="s">
        <v>458</v>
      </c>
      <c r="G125" s="615">
        <v>1</v>
      </c>
      <c r="H125" s="617">
        <v>33.31</v>
      </c>
      <c r="I125" s="617">
        <v>40.130000000000003</v>
      </c>
      <c r="J125" s="617">
        <v>40.130000000000003</v>
      </c>
      <c r="K125" s="618">
        <v>2.2340000000000001E-4</v>
      </c>
    </row>
    <row r="126" spans="2:11" ht="25.5">
      <c r="B126" s="614" t="s">
        <v>575</v>
      </c>
      <c r="C126" s="615" t="s">
        <v>493</v>
      </c>
      <c r="D126" s="614" t="s">
        <v>299</v>
      </c>
      <c r="E126" s="614" t="s">
        <v>494</v>
      </c>
      <c r="F126" s="616" t="s">
        <v>495</v>
      </c>
      <c r="G126" s="615">
        <v>6</v>
      </c>
      <c r="H126" s="617">
        <v>674.18</v>
      </c>
      <c r="I126" s="617">
        <v>812.38</v>
      </c>
      <c r="J126" s="617">
        <v>4874.28</v>
      </c>
      <c r="K126" s="618">
        <v>2.7129199999999999E-2</v>
      </c>
    </row>
    <row r="127" spans="2:11" ht="38.25">
      <c r="B127" s="614" t="s">
        <v>576</v>
      </c>
      <c r="C127" s="615" t="s">
        <v>496</v>
      </c>
      <c r="D127" s="614" t="s">
        <v>292</v>
      </c>
      <c r="E127" s="614" t="s">
        <v>497</v>
      </c>
      <c r="F127" s="616" t="s">
        <v>458</v>
      </c>
      <c r="G127" s="615">
        <v>8</v>
      </c>
      <c r="H127" s="617">
        <v>106.18</v>
      </c>
      <c r="I127" s="617">
        <v>127.94</v>
      </c>
      <c r="J127" s="617">
        <v>1023.52</v>
      </c>
      <c r="K127" s="618">
        <v>5.6966999999999999E-3</v>
      </c>
    </row>
    <row r="128" spans="2:11" ht="25.5">
      <c r="B128" s="614" t="s">
        <v>577</v>
      </c>
      <c r="C128" s="615" t="s">
        <v>498</v>
      </c>
      <c r="D128" s="614" t="s">
        <v>299</v>
      </c>
      <c r="E128" s="614" t="s">
        <v>499</v>
      </c>
      <c r="F128" s="616" t="s">
        <v>495</v>
      </c>
      <c r="G128" s="615">
        <v>8</v>
      </c>
      <c r="H128" s="617">
        <v>886.49</v>
      </c>
      <c r="I128" s="617">
        <v>1068.22</v>
      </c>
      <c r="J128" s="617">
        <v>8545.76</v>
      </c>
      <c r="K128" s="618">
        <v>4.7563800000000003E-2</v>
      </c>
    </row>
    <row r="129" spans="2:11" ht="25.5">
      <c r="B129" s="614" t="s">
        <v>578</v>
      </c>
      <c r="C129" s="615" t="s">
        <v>500</v>
      </c>
      <c r="D129" s="614" t="s">
        <v>292</v>
      </c>
      <c r="E129" s="614" t="s">
        <v>501</v>
      </c>
      <c r="F129" s="616" t="s">
        <v>458</v>
      </c>
      <c r="G129" s="615">
        <v>9</v>
      </c>
      <c r="H129" s="617">
        <v>22.4</v>
      </c>
      <c r="I129" s="617">
        <v>26.99</v>
      </c>
      <c r="J129" s="617">
        <v>242.91</v>
      </c>
      <c r="K129" s="618">
        <v>1.3519999999999999E-3</v>
      </c>
    </row>
    <row r="130" spans="2:11" ht="25.5">
      <c r="B130" s="614" t="s">
        <v>579</v>
      </c>
      <c r="C130" s="615" t="s">
        <v>502</v>
      </c>
      <c r="D130" s="614" t="s">
        <v>292</v>
      </c>
      <c r="E130" s="614" t="s">
        <v>503</v>
      </c>
      <c r="F130" s="616" t="s">
        <v>458</v>
      </c>
      <c r="G130" s="615">
        <v>6</v>
      </c>
      <c r="H130" s="617">
        <v>58.69</v>
      </c>
      <c r="I130" s="617">
        <v>70.72</v>
      </c>
      <c r="J130" s="617">
        <v>424.32</v>
      </c>
      <c r="K130" s="618">
        <v>2.3617E-3</v>
      </c>
    </row>
    <row r="131" spans="2:11" ht="38.25">
      <c r="B131" s="614" t="s">
        <v>580</v>
      </c>
      <c r="C131" s="615" t="s">
        <v>504</v>
      </c>
      <c r="D131" s="614" t="s">
        <v>292</v>
      </c>
      <c r="E131" s="614" t="s">
        <v>505</v>
      </c>
      <c r="F131" s="616" t="s">
        <v>458</v>
      </c>
      <c r="G131" s="615">
        <v>1</v>
      </c>
      <c r="H131" s="617">
        <v>168.15</v>
      </c>
      <c r="I131" s="617">
        <v>202.62</v>
      </c>
      <c r="J131" s="617">
        <v>202.62</v>
      </c>
      <c r="K131" s="618">
        <v>1.1276999999999999E-3</v>
      </c>
    </row>
    <row r="132" spans="2:11" ht="25.5">
      <c r="B132" s="614" t="s">
        <v>581</v>
      </c>
      <c r="C132" s="615" t="s">
        <v>506</v>
      </c>
      <c r="D132" s="614" t="s">
        <v>292</v>
      </c>
      <c r="E132" s="614" t="s">
        <v>507</v>
      </c>
      <c r="F132" s="616" t="s">
        <v>363</v>
      </c>
      <c r="G132" s="615">
        <v>10</v>
      </c>
      <c r="H132" s="617">
        <v>10.77</v>
      </c>
      <c r="I132" s="617">
        <v>12.97</v>
      </c>
      <c r="J132" s="617">
        <v>129.69999999999999</v>
      </c>
      <c r="K132" s="618">
        <v>7.2190000000000004E-4</v>
      </c>
    </row>
    <row r="133" spans="2:11" ht="25.5">
      <c r="B133" s="614" t="s">
        <v>582</v>
      </c>
      <c r="C133" s="615" t="s">
        <v>389</v>
      </c>
      <c r="D133" s="614" t="s">
        <v>292</v>
      </c>
      <c r="E133" s="614" t="s">
        <v>390</v>
      </c>
      <c r="F133" s="616" t="s">
        <v>301</v>
      </c>
      <c r="G133" s="615">
        <v>39.6</v>
      </c>
      <c r="H133" s="617">
        <v>29.36</v>
      </c>
      <c r="I133" s="617">
        <v>35.369999999999997</v>
      </c>
      <c r="J133" s="617">
        <v>1400.65</v>
      </c>
      <c r="K133" s="618">
        <v>7.7957E-3</v>
      </c>
    </row>
    <row r="134" spans="2:11">
      <c r="B134" s="614" t="s">
        <v>583</v>
      </c>
      <c r="C134" s="615" t="s">
        <v>312</v>
      </c>
      <c r="D134" s="614" t="s">
        <v>292</v>
      </c>
      <c r="E134" s="614" t="s">
        <v>313</v>
      </c>
      <c r="F134" s="616" t="s">
        <v>301</v>
      </c>
      <c r="G134" s="615">
        <v>1.07</v>
      </c>
      <c r="H134" s="617">
        <v>24.1</v>
      </c>
      <c r="I134" s="617">
        <v>29.04</v>
      </c>
      <c r="J134" s="617">
        <v>31.07</v>
      </c>
      <c r="K134" s="618">
        <v>1.729E-4</v>
      </c>
    </row>
    <row r="135" spans="2:11" ht="25.5">
      <c r="B135" s="614" t="s">
        <v>584</v>
      </c>
      <c r="C135" s="615" t="s">
        <v>315</v>
      </c>
      <c r="D135" s="614" t="s">
        <v>292</v>
      </c>
      <c r="E135" s="614" t="s">
        <v>316</v>
      </c>
      <c r="F135" s="616" t="s">
        <v>317</v>
      </c>
      <c r="G135" s="615">
        <v>16.05</v>
      </c>
      <c r="H135" s="617">
        <v>1.17</v>
      </c>
      <c r="I135" s="617">
        <v>1.4</v>
      </c>
      <c r="J135" s="617">
        <v>22.47</v>
      </c>
      <c r="K135" s="618">
        <v>1.2510000000000001E-4</v>
      </c>
    </row>
    <row r="136" spans="2:11">
      <c r="B136" s="605" t="s">
        <v>585</v>
      </c>
      <c r="C136" s="605"/>
      <c r="D136" s="605"/>
      <c r="E136" s="605" t="s">
        <v>509</v>
      </c>
      <c r="F136" s="605"/>
      <c r="G136" s="606"/>
      <c r="H136" s="605"/>
      <c r="I136" s="605"/>
      <c r="J136" s="607">
        <v>7208.26</v>
      </c>
      <c r="K136" s="608">
        <v>4.0119599999999998E-2</v>
      </c>
    </row>
    <row r="137" spans="2:11" ht="15" customHeight="1">
      <c r="B137" s="614" t="s">
        <v>586</v>
      </c>
      <c r="C137" s="615" t="s">
        <v>511</v>
      </c>
      <c r="D137" s="614" t="s">
        <v>299</v>
      </c>
      <c r="E137" s="614" t="s">
        <v>512</v>
      </c>
      <c r="F137" s="616" t="s">
        <v>294</v>
      </c>
      <c r="G137" s="615">
        <v>543.20000000000005</v>
      </c>
      <c r="H137" s="617">
        <v>11.02</v>
      </c>
      <c r="I137" s="617">
        <v>13.27</v>
      </c>
      <c r="J137" s="617">
        <v>7208.26</v>
      </c>
      <c r="K137" s="618">
        <v>4.0119599999999998E-2</v>
      </c>
    </row>
    <row r="138" spans="2:11" ht="15" customHeight="1">
      <c r="B138" s="619"/>
      <c r="C138" s="619"/>
      <c r="D138" s="619"/>
      <c r="E138" s="619"/>
      <c r="F138" s="619"/>
      <c r="G138" s="619"/>
      <c r="H138" s="619"/>
      <c r="I138" s="619"/>
      <c r="J138" s="619"/>
      <c r="K138" s="619"/>
    </row>
    <row r="139" spans="2:11" ht="15" customHeight="1">
      <c r="B139" s="722"/>
      <c r="C139" s="722"/>
      <c r="D139" s="722"/>
      <c r="E139" s="620"/>
      <c r="F139" s="680"/>
      <c r="G139" s="729" t="s">
        <v>513</v>
      </c>
      <c r="H139" s="722"/>
      <c r="I139" s="721">
        <v>149128.32999999999</v>
      </c>
      <c r="J139" s="722"/>
      <c r="K139" s="722"/>
    </row>
    <row r="140" spans="2:11">
      <c r="B140" s="722"/>
      <c r="C140" s="722"/>
      <c r="D140" s="722"/>
      <c r="E140" s="620"/>
      <c r="F140" s="680"/>
      <c r="G140" s="729" t="s">
        <v>514</v>
      </c>
      <c r="H140" s="722"/>
      <c r="I140" s="721">
        <v>30540.93</v>
      </c>
      <c r="J140" s="722"/>
      <c r="K140" s="722"/>
    </row>
    <row r="141" spans="2:11">
      <c r="B141" s="722"/>
      <c r="C141" s="722"/>
      <c r="D141" s="722"/>
      <c r="E141" s="620"/>
      <c r="F141" s="680"/>
      <c r="G141" s="729" t="s">
        <v>515</v>
      </c>
      <c r="H141" s="722"/>
      <c r="I141" s="721">
        <v>179669.26</v>
      </c>
      <c r="J141" s="722"/>
      <c r="K141" s="722"/>
    </row>
    <row r="142" spans="2:11">
      <c r="B142" s="529"/>
      <c r="C142" s="529"/>
      <c r="D142" s="529"/>
      <c r="E142" s="529"/>
      <c r="F142" s="529"/>
      <c r="G142" s="529"/>
      <c r="H142" s="529"/>
      <c r="I142" s="529"/>
      <c r="J142" s="529"/>
      <c r="K142" s="529"/>
    </row>
    <row r="143" spans="2:11">
      <c r="B143" s="529"/>
      <c r="C143" s="529"/>
      <c r="D143" s="529"/>
      <c r="E143" s="529"/>
      <c r="F143" s="529"/>
      <c r="G143" s="529"/>
      <c r="H143" s="529"/>
      <c r="I143" s="529"/>
      <c r="J143" s="529"/>
      <c r="K143" s="529"/>
    </row>
    <row r="144" spans="2:11">
      <c r="B144" s="529"/>
      <c r="C144" s="529"/>
      <c r="D144" s="529"/>
      <c r="E144" s="529"/>
      <c r="F144" s="529"/>
      <c r="G144" s="529"/>
      <c r="H144" s="529"/>
      <c r="I144" s="529"/>
      <c r="J144" s="529"/>
      <c r="K144" s="529"/>
    </row>
    <row r="145" spans="2:11">
      <c r="B145" s="529"/>
      <c r="C145" s="529"/>
      <c r="D145" s="529"/>
      <c r="E145" s="529"/>
      <c r="F145" s="529"/>
      <c r="G145" s="529"/>
      <c r="H145" s="529"/>
      <c r="I145" s="529"/>
      <c r="J145" s="529"/>
      <c r="K145" s="529"/>
    </row>
    <row r="146" spans="2:11">
      <c r="B146" s="529"/>
      <c r="C146" s="529"/>
      <c r="D146" s="529"/>
      <c r="E146" s="529"/>
      <c r="F146" s="529"/>
      <c r="G146" s="529"/>
      <c r="H146" s="529"/>
      <c r="I146" s="529"/>
      <c r="J146" s="529"/>
      <c r="K146" s="529"/>
    </row>
    <row r="147" spans="2:11">
      <c r="B147" s="100"/>
      <c r="C147" s="95"/>
      <c r="D147" s="95"/>
      <c r="F147" s="96"/>
      <c r="G147" s="97"/>
      <c r="H147" s="97"/>
      <c r="I147" s="98"/>
      <c r="J147" s="98"/>
      <c r="K147" s="86"/>
    </row>
    <row r="148" spans="2:11">
      <c r="B148" s="101"/>
      <c r="C148" s="95"/>
      <c r="D148" s="95"/>
      <c r="E148" s="94"/>
      <c r="F148" s="102"/>
      <c r="G148" s="103"/>
      <c r="H148" s="104"/>
      <c r="I148" s="105"/>
      <c r="J148" s="105"/>
      <c r="K148" s="106"/>
    </row>
    <row r="149" spans="2:11">
      <c r="B149" s="100"/>
      <c r="C149" s="107"/>
      <c r="D149" s="107"/>
      <c r="E149" s="107" t="str">
        <f>INFO!A38</f>
        <v>Responsável pelo Tomador</v>
      </c>
      <c r="F149" s="108"/>
      <c r="G149" s="109"/>
      <c r="H149" s="109"/>
      <c r="I149" s="724" t="str">
        <f>INFO!A27</f>
        <v>Responsável técnico pelo Orçamento</v>
      </c>
      <c r="J149" s="724"/>
      <c r="K149" s="724"/>
    </row>
    <row r="150" spans="2:11">
      <c r="B150" s="87"/>
      <c r="C150" s="110"/>
      <c r="D150" s="110"/>
      <c r="E150" s="621" t="str">
        <f>INFO!B39</f>
        <v>Sergio Del Bianchi Junior</v>
      </c>
      <c r="F150" s="108"/>
      <c r="G150" s="109"/>
      <c r="H150" s="109"/>
      <c r="I150" s="126" t="str">
        <f>INFO!A28</f>
        <v>Arquiteto(a):</v>
      </c>
      <c r="J150" s="725" t="str">
        <f>INFO!B28</f>
        <v>Elton Maeda</v>
      </c>
      <c r="K150" s="725"/>
    </row>
    <row r="151" spans="2:11">
      <c r="B151" s="100"/>
      <c r="C151" s="110"/>
      <c r="D151" s="110"/>
      <c r="E151" s="621" t="str">
        <f>INFO!B40</f>
        <v>Prefeito Municipal de Esperito Santo do Pinhal</v>
      </c>
      <c r="F151" s="108"/>
      <c r="G151" s="109"/>
      <c r="H151" s="109"/>
      <c r="I151" s="126" t="str">
        <f>INFO!A29</f>
        <v>CAU:</v>
      </c>
      <c r="J151" s="622" t="str">
        <f>INFO!B29</f>
        <v>A72570-6</v>
      </c>
      <c r="K151" s="622"/>
    </row>
    <row r="152" spans="2:11">
      <c r="B152" s="112"/>
      <c r="C152" s="113"/>
      <c r="D152" s="113"/>
      <c r="E152" s="114"/>
      <c r="F152" s="115"/>
      <c r="G152" s="116"/>
      <c r="H152" s="116"/>
      <c r="I152" s="126" t="str">
        <f>INFO!A30</f>
        <v>ART/RRT:</v>
      </c>
      <c r="J152" s="622">
        <f>INFO!B30</f>
        <v>0</v>
      </c>
      <c r="K152" s="622"/>
    </row>
    <row r="153" spans="2:11">
      <c r="B153" s="112"/>
      <c r="C153" s="113"/>
      <c r="D153" s="113"/>
      <c r="E153" s="118"/>
      <c r="F153" s="115"/>
      <c r="G153" s="116"/>
      <c r="H153" s="116"/>
      <c r="I153" s="119"/>
      <c r="J153" s="119"/>
      <c r="K153" s="117"/>
    </row>
  </sheetData>
  <mergeCells count="22">
    <mergeCell ref="O5:Q7"/>
    <mergeCell ref="I149:K149"/>
    <mergeCell ref="J150:K150"/>
    <mergeCell ref="B1:K1"/>
    <mergeCell ref="A2:K2"/>
    <mergeCell ref="F8:G8"/>
    <mergeCell ref="H8:I8"/>
    <mergeCell ref="J8:K8"/>
    <mergeCell ref="F9:G9"/>
    <mergeCell ref="H9:I9"/>
    <mergeCell ref="J9:K9"/>
    <mergeCell ref="B10:K10"/>
    <mergeCell ref="B139:D139"/>
    <mergeCell ref="I139:K139"/>
    <mergeCell ref="B140:D140"/>
    <mergeCell ref="G139:H139"/>
    <mergeCell ref="E4:I4"/>
    <mergeCell ref="I140:K140"/>
    <mergeCell ref="B141:D141"/>
    <mergeCell ref="I141:K141"/>
    <mergeCell ref="G140:H140"/>
    <mergeCell ref="G141:H141"/>
  </mergeCells>
  <printOptions horizontalCentered="1"/>
  <pageMargins left="0.51181102362204722" right="0.51181102362204722" top="0.19685039370078741" bottom="0.39370078740157483" header="0" footer="0.11811023622047245"/>
  <pageSetup paperSize="9" scale="73" fitToHeight="99" orientation="landscape" r:id="rId1"/>
  <headerFooter>
    <oddFooter>&amp;R&amp;P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Q598"/>
  <sheetViews>
    <sheetView view="pageBreakPreview" zoomScale="90" zoomScaleNormal="90" zoomScaleSheetLayoutView="90" workbookViewId="0">
      <selection activeCell="F452" sqref="F452"/>
    </sheetView>
  </sheetViews>
  <sheetFormatPr defaultRowHeight="15"/>
  <cols>
    <col min="1" max="1" width="6.5703125" customWidth="1"/>
    <col min="2" max="2" width="10.7109375" customWidth="1"/>
    <col min="3" max="3" width="12" customWidth="1"/>
    <col min="4" max="4" width="11" customWidth="1"/>
    <col min="5" max="5" width="74" style="271" customWidth="1"/>
    <col min="6" max="6" width="9.140625" style="70" customWidth="1"/>
    <col min="7" max="7" width="12.7109375" customWidth="1"/>
    <col min="8" max="8" width="1.7109375" customWidth="1"/>
    <col min="9" max="9" width="12.7109375" customWidth="1"/>
    <col min="10" max="10" width="1.7109375" customWidth="1"/>
    <col min="11" max="11" width="12.7109375" customWidth="1"/>
    <col min="12" max="12" width="1.7109375" customWidth="1"/>
    <col min="13" max="13" width="12.7109375" customWidth="1"/>
    <col min="14" max="14" width="1.7109375" customWidth="1"/>
    <col min="15" max="15" width="12.7109375" customWidth="1"/>
    <col min="16" max="16" width="1.7109375" customWidth="1"/>
    <col min="17" max="17" width="12.7109375" customWidth="1"/>
    <col min="18" max="18" width="25.85546875" customWidth="1"/>
    <col min="21" max="21" width="17.85546875" customWidth="1"/>
    <col min="258" max="258" width="6.5703125" customWidth="1"/>
    <col min="259" max="259" width="10.7109375" customWidth="1"/>
    <col min="260" max="260" width="7" customWidth="1"/>
    <col min="261" max="261" width="74" customWidth="1"/>
    <col min="262" max="262" width="9.140625" customWidth="1"/>
    <col min="263" max="263" width="12.7109375" customWidth="1"/>
    <col min="264" max="264" width="1.7109375" customWidth="1"/>
    <col min="265" max="265" width="12.7109375" customWidth="1"/>
    <col min="266" max="266" width="1.7109375" customWidth="1"/>
    <col min="267" max="267" width="12.7109375" customWidth="1"/>
    <col min="268" max="268" width="1.7109375" customWidth="1"/>
    <col min="269" max="269" width="12.7109375" customWidth="1"/>
    <col min="270" max="270" width="1.7109375" customWidth="1"/>
    <col min="271" max="271" width="12.7109375" customWidth="1"/>
    <col min="272" max="272" width="1.7109375" customWidth="1"/>
    <col min="273" max="273" width="12.7109375" customWidth="1"/>
    <col min="274" max="274" width="27.28515625" customWidth="1"/>
    <col min="277" max="277" width="17.85546875" customWidth="1"/>
    <col min="514" max="514" width="6.5703125" customWidth="1"/>
    <col min="515" max="515" width="10.7109375" customWidth="1"/>
    <col min="516" max="516" width="7" customWidth="1"/>
    <col min="517" max="517" width="74" customWidth="1"/>
    <col min="518" max="518" width="9.140625" customWidth="1"/>
    <col min="519" max="519" width="12.7109375" customWidth="1"/>
    <col min="520" max="520" width="1.7109375" customWidth="1"/>
    <col min="521" max="521" width="12.7109375" customWidth="1"/>
    <col min="522" max="522" width="1.7109375" customWidth="1"/>
    <col min="523" max="523" width="12.7109375" customWidth="1"/>
    <col min="524" max="524" width="1.7109375" customWidth="1"/>
    <col min="525" max="525" width="12.7109375" customWidth="1"/>
    <col min="526" max="526" width="1.7109375" customWidth="1"/>
    <col min="527" max="527" width="12.7109375" customWidth="1"/>
    <col min="528" max="528" width="1.7109375" customWidth="1"/>
    <col min="529" max="529" width="12.7109375" customWidth="1"/>
    <col min="530" max="530" width="27.28515625" customWidth="1"/>
    <col min="533" max="533" width="17.85546875" customWidth="1"/>
    <col min="770" max="770" width="6.5703125" customWidth="1"/>
    <col min="771" max="771" width="10.7109375" customWidth="1"/>
    <col min="772" max="772" width="7" customWidth="1"/>
    <col min="773" max="773" width="74" customWidth="1"/>
    <col min="774" max="774" width="9.140625" customWidth="1"/>
    <col min="775" max="775" width="12.7109375" customWidth="1"/>
    <col min="776" max="776" width="1.7109375" customWidth="1"/>
    <col min="777" max="777" width="12.7109375" customWidth="1"/>
    <col min="778" max="778" width="1.7109375" customWidth="1"/>
    <col min="779" max="779" width="12.7109375" customWidth="1"/>
    <col min="780" max="780" width="1.7109375" customWidth="1"/>
    <col min="781" max="781" width="12.7109375" customWidth="1"/>
    <col min="782" max="782" width="1.7109375" customWidth="1"/>
    <col min="783" max="783" width="12.7109375" customWidth="1"/>
    <col min="784" max="784" width="1.7109375" customWidth="1"/>
    <col min="785" max="785" width="12.7109375" customWidth="1"/>
    <col min="786" max="786" width="27.28515625" customWidth="1"/>
    <col min="789" max="789" width="17.85546875" customWidth="1"/>
    <col min="1026" max="1026" width="6.5703125" customWidth="1"/>
    <col min="1027" max="1027" width="10.7109375" customWidth="1"/>
    <col min="1028" max="1028" width="7" customWidth="1"/>
    <col min="1029" max="1029" width="74" customWidth="1"/>
    <col min="1030" max="1030" width="9.140625" customWidth="1"/>
    <col min="1031" max="1031" width="12.7109375" customWidth="1"/>
    <col min="1032" max="1032" width="1.7109375" customWidth="1"/>
    <col min="1033" max="1033" width="12.7109375" customWidth="1"/>
    <col min="1034" max="1034" width="1.7109375" customWidth="1"/>
    <col min="1035" max="1035" width="12.7109375" customWidth="1"/>
    <col min="1036" max="1036" width="1.7109375" customWidth="1"/>
    <col min="1037" max="1037" width="12.7109375" customWidth="1"/>
    <col min="1038" max="1038" width="1.7109375" customWidth="1"/>
    <col min="1039" max="1039" width="12.7109375" customWidth="1"/>
    <col min="1040" max="1040" width="1.7109375" customWidth="1"/>
    <col min="1041" max="1041" width="12.7109375" customWidth="1"/>
    <col min="1042" max="1042" width="27.28515625" customWidth="1"/>
    <col min="1045" max="1045" width="17.85546875" customWidth="1"/>
    <col min="1282" max="1282" width="6.5703125" customWidth="1"/>
    <col min="1283" max="1283" width="10.7109375" customWidth="1"/>
    <col min="1284" max="1284" width="7" customWidth="1"/>
    <col min="1285" max="1285" width="74" customWidth="1"/>
    <col min="1286" max="1286" width="9.140625" customWidth="1"/>
    <col min="1287" max="1287" width="12.7109375" customWidth="1"/>
    <col min="1288" max="1288" width="1.7109375" customWidth="1"/>
    <col min="1289" max="1289" width="12.7109375" customWidth="1"/>
    <col min="1290" max="1290" width="1.7109375" customWidth="1"/>
    <col min="1291" max="1291" width="12.7109375" customWidth="1"/>
    <col min="1292" max="1292" width="1.7109375" customWidth="1"/>
    <col min="1293" max="1293" width="12.7109375" customWidth="1"/>
    <col min="1294" max="1294" width="1.7109375" customWidth="1"/>
    <col min="1295" max="1295" width="12.7109375" customWidth="1"/>
    <col min="1296" max="1296" width="1.7109375" customWidth="1"/>
    <col min="1297" max="1297" width="12.7109375" customWidth="1"/>
    <col min="1298" max="1298" width="27.28515625" customWidth="1"/>
    <col min="1301" max="1301" width="17.85546875" customWidth="1"/>
    <col min="1538" max="1538" width="6.5703125" customWidth="1"/>
    <col min="1539" max="1539" width="10.7109375" customWidth="1"/>
    <col min="1540" max="1540" width="7" customWidth="1"/>
    <col min="1541" max="1541" width="74" customWidth="1"/>
    <col min="1542" max="1542" width="9.140625" customWidth="1"/>
    <col min="1543" max="1543" width="12.7109375" customWidth="1"/>
    <col min="1544" max="1544" width="1.7109375" customWidth="1"/>
    <col min="1545" max="1545" width="12.7109375" customWidth="1"/>
    <col min="1546" max="1546" width="1.7109375" customWidth="1"/>
    <col min="1547" max="1547" width="12.7109375" customWidth="1"/>
    <col min="1548" max="1548" width="1.7109375" customWidth="1"/>
    <col min="1549" max="1549" width="12.7109375" customWidth="1"/>
    <col min="1550" max="1550" width="1.7109375" customWidth="1"/>
    <col min="1551" max="1551" width="12.7109375" customWidth="1"/>
    <col min="1552" max="1552" width="1.7109375" customWidth="1"/>
    <col min="1553" max="1553" width="12.7109375" customWidth="1"/>
    <col min="1554" max="1554" width="27.28515625" customWidth="1"/>
    <col min="1557" max="1557" width="17.85546875" customWidth="1"/>
    <col min="1794" max="1794" width="6.5703125" customWidth="1"/>
    <col min="1795" max="1795" width="10.7109375" customWidth="1"/>
    <col min="1796" max="1796" width="7" customWidth="1"/>
    <col min="1797" max="1797" width="74" customWidth="1"/>
    <col min="1798" max="1798" width="9.140625" customWidth="1"/>
    <col min="1799" max="1799" width="12.7109375" customWidth="1"/>
    <col min="1800" max="1800" width="1.7109375" customWidth="1"/>
    <col min="1801" max="1801" width="12.7109375" customWidth="1"/>
    <col min="1802" max="1802" width="1.7109375" customWidth="1"/>
    <col min="1803" max="1803" width="12.7109375" customWidth="1"/>
    <col min="1804" max="1804" width="1.7109375" customWidth="1"/>
    <col min="1805" max="1805" width="12.7109375" customWidth="1"/>
    <col min="1806" max="1806" width="1.7109375" customWidth="1"/>
    <col min="1807" max="1807" width="12.7109375" customWidth="1"/>
    <col min="1808" max="1808" width="1.7109375" customWidth="1"/>
    <col min="1809" max="1809" width="12.7109375" customWidth="1"/>
    <col min="1810" max="1810" width="27.28515625" customWidth="1"/>
    <col min="1813" max="1813" width="17.85546875" customWidth="1"/>
    <col min="2050" max="2050" width="6.5703125" customWidth="1"/>
    <col min="2051" max="2051" width="10.7109375" customWidth="1"/>
    <col min="2052" max="2052" width="7" customWidth="1"/>
    <col min="2053" max="2053" width="74" customWidth="1"/>
    <col min="2054" max="2054" width="9.140625" customWidth="1"/>
    <col min="2055" max="2055" width="12.7109375" customWidth="1"/>
    <col min="2056" max="2056" width="1.7109375" customWidth="1"/>
    <col min="2057" max="2057" width="12.7109375" customWidth="1"/>
    <col min="2058" max="2058" width="1.7109375" customWidth="1"/>
    <col min="2059" max="2059" width="12.7109375" customWidth="1"/>
    <col min="2060" max="2060" width="1.7109375" customWidth="1"/>
    <col min="2061" max="2061" width="12.7109375" customWidth="1"/>
    <col min="2062" max="2062" width="1.7109375" customWidth="1"/>
    <col min="2063" max="2063" width="12.7109375" customWidth="1"/>
    <col min="2064" max="2064" width="1.7109375" customWidth="1"/>
    <col min="2065" max="2065" width="12.7109375" customWidth="1"/>
    <col min="2066" max="2066" width="27.28515625" customWidth="1"/>
    <col min="2069" max="2069" width="17.85546875" customWidth="1"/>
    <col min="2306" max="2306" width="6.5703125" customWidth="1"/>
    <col min="2307" max="2307" width="10.7109375" customWidth="1"/>
    <col min="2308" max="2308" width="7" customWidth="1"/>
    <col min="2309" max="2309" width="74" customWidth="1"/>
    <col min="2310" max="2310" width="9.140625" customWidth="1"/>
    <col min="2311" max="2311" width="12.7109375" customWidth="1"/>
    <col min="2312" max="2312" width="1.7109375" customWidth="1"/>
    <col min="2313" max="2313" width="12.7109375" customWidth="1"/>
    <col min="2314" max="2314" width="1.7109375" customWidth="1"/>
    <col min="2315" max="2315" width="12.7109375" customWidth="1"/>
    <col min="2316" max="2316" width="1.7109375" customWidth="1"/>
    <col min="2317" max="2317" width="12.7109375" customWidth="1"/>
    <col min="2318" max="2318" width="1.7109375" customWidth="1"/>
    <col min="2319" max="2319" width="12.7109375" customWidth="1"/>
    <col min="2320" max="2320" width="1.7109375" customWidth="1"/>
    <col min="2321" max="2321" width="12.7109375" customWidth="1"/>
    <col min="2322" max="2322" width="27.28515625" customWidth="1"/>
    <col min="2325" max="2325" width="17.85546875" customWidth="1"/>
    <col min="2562" max="2562" width="6.5703125" customWidth="1"/>
    <col min="2563" max="2563" width="10.7109375" customWidth="1"/>
    <col min="2564" max="2564" width="7" customWidth="1"/>
    <col min="2565" max="2565" width="74" customWidth="1"/>
    <col min="2566" max="2566" width="9.140625" customWidth="1"/>
    <col min="2567" max="2567" width="12.7109375" customWidth="1"/>
    <col min="2568" max="2568" width="1.7109375" customWidth="1"/>
    <col min="2569" max="2569" width="12.7109375" customWidth="1"/>
    <col min="2570" max="2570" width="1.7109375" customWidth="1"/>
    <col min="2571" max="2571" width="12.7109375" customWidth="1"/>
    <col min="2572" max="2572" width="1.7109375" customWidth="1"/>
    <col min="2573" max="2573" width="12.7109375" customWidth="1"/>
    <col min="2574" max="2574" width="1.7109375" customWidth="1"/>
    <col min="2575" max="2575" width="12.7109375" customWidth="1"/>
    <col min="2576" max="2576" width="1.7109375" customWidth="1"/>
    <col min="2577" max="2577" width="12.7109375" customWidth="1"/>
    <col min="2578" max="2578" width="27.28515625" customWidth="1"/>
    <col min="2581" max="2581" width="17.85546875" customWidth="1"/>
    <col min="2818" max="2818" width="6.5703125" customWidth="1"/>
    <col min="2819" max="2819" width="10.7109375" customWidth="1"/>
    <col min="2820" max="2820" width="7" customWidth="1"/>
    <col min="2821" max="2821" width="74" customWidth="1"/>
    <col min="2822" max="2822" width="9.140625" customWidth="1"/>
    <col min="2823" max="2823" width="12.7109375" customWidth="1"/>
    <col min="2824" max="2824" width="1.7109375" customWidth="1"/>
    <col min="2825" max="2825" width="12.7109375" customWidth="1"/>
    <col min="2826" max="2826" width="1.7109375" customWidth="1"/>
    <col min="2827" max="2827" width="12.7109375" customWidth="1"/>
    <col min="2828" max="2828" width="1.7109375" customWidth="1"/>
    <col min="2829" max="2829" width="12.7109375" customWidth="1"/>
    <col min="2830" max="2830" width="1.7109375" customWidth="1"/>
    <col min="2831" max="2831" width="12.7109375" customWidth="1"/>
    <col min="2832" max="2832" width="1.7109375" customWidth="1"/>
    <col min="2833" max="2833" width="12.7109375" customWidth="1"/>
    <col min="2834" max="2834" width="27.28515625" customWidth="1"/>
    <col min="2837" max="2837" width="17.85546875" customWidth="1"/>
    <col min="3074" max="3074" width="6.5703125" customWidth="1"/>
    <col min="3075" max="3075" width="10.7109375" customWidth="1"/>
    <col min="3076" max="3076" width="7" customWidth="1"/>
    <col min="3077" max="3077" width="74" customWidth="1"/>
    <col min="3078" max="3078" width="9.140625" customWidth="1"/>
    <col min="3079" max="3079" width="12.7109375" customWidth="1"/>
    <col min="3080" max="3080" width="1.7109375" customWidth="1"/>
    <col min="3081" max="3081" width="12.7109375" customWidth="1"/>
    <col min="3082" max="3082" width="1.7109375" customWidth="1"/>
    <col min="3083" max="3083" width="12.7109375" customWidth="1"/>
    <col min="3084" max="3084" width="1.7109375" customWidth="1"/>
    <col min="3085" max="3085" width="12.7109375" customWidth="1"/>
    <col min="3086" max="3086" width="1.7109375" customWidth="1"/>
    <col min="3087" max="3087" width="12.7109375" customWidth="1"/>
    <col min="3088" max="3088" width="1.7109375" customWidth="1"/>
    <col min="3089" max="3089" width="12.7109375" customWidth="1"/>
    <col min="3090" max="3090" width="27.28515625" customWidth="1"/>
    <col min="3093" max="3093" width="17.85546875" customWidth="1"/>
    <col min="3330" max="3330" width="6.5703125" customWidth="1"/>
    <col min="3331" max="3331" width="10.7109375" customWidth="1"/>
    <col min="3332" max="3332" width="7" customWidth="1"/>
    <col min="3333" max="3333" width="74" customWidth="1"/>
    <col min="3334" max="3334" width="9.140625" customWidth="1"/>
    <col min="3335" max="3335" width="12.7109375" customWidth="1"/>
    <col min="3336" max="3336" width="1.7109375" customWidth="1"/>
    <col min="3337" max="3337" width="12.7109375" customWidth="1"/>
    <col min="3338" max="3338" width="1.7109375" customWidth="1"/>
    <col min="3339" max="3339" width="12.7109375" customWidth="1"/>
    <col min="3340" max="3340" width="1.7109375" customWidth="1"/>
    <col min="3341" max="3341" width="12.7109375" customWidth="1"/>
    <col min="3342" max="3342" width="1.7109375" customWidth="1"/>
    <col min="3343" max="3343" width="12.7109375" customWidth="1"/>
    <col min="3344" max="3344" width="1.7109375" customWidth="1"/>
    <col min="3345" max="3345" width="12.7109375" customWidth="1"/>
    <col min="3346" max="3346" width="27.28515625" customWidth="1"/>
    <col min="3349" max="3349" width="17.85546875" customWidth="1"/>
    <col min="3586" max="3586" width="6.5703125" customWidth="1"/>
    <col min="3587" max="3587" width="10.7109375" customWidth="1"/>
    <col min="3588" max="3588" width="7" customWidth="1"/>
    <col min="3589" max="3589" width="74" customWidth="1"/>
    <col min="3590" max="3590" width="9.140625" customWidth="1"/>
    <col min="3591" max="3591" width="12.7109375" customWidth="1"/>
    <col min="3592" max="3592" width="1.7109375" customWidth="1"/>
    <col min="3593" max="3593" width="12.7109375" customWidth="1"/>
    <col min="3594" max="3594" width="1.7109375" customWidth="1"/>
    <col min="3595" max="3595" width="12.7109375" customWidth="1"/>
    <col min="3596" max="3596" width="1.7109375" customWidth="1"/>
    <col min="3597" max="3597" width="12.7109375" customWidth="1"/>
    <col min="3598" max="3598" width="1.7109375" customWidth="1"/>
    <col min="3599" max="3599" width="12.7109375" customWidth="1"/>
    <col min="3600" max="3600" width="1.7109375" customWidth="1"/>
    <col min="3601" max="3601" width="12.7109375" customWidth="1"/>
    <col min="3602" max="3602" width="27.28515625" customWidth="1"/>
    <col min="3605" max="3605" width="17.85546875" customWidth="1"/>
    <col min="3842" max="3842" width="6.5703125" customWidth="1"/>
    <col min="3843" max="3843" width="10.7109375" customWidth="1"/>
    <col min="3844" max="3844" width="7" customWidth="1"/>
    <col min="3845" max="3845" width="74" customWidth="1"/>
    <col min="3846" max="3846" width="9.140625" customWidth="1"/>
    <col min="3847" max="3847" width="12.7109375" customWidth="1"/>
    <col min="3848" max="3848" width="1.7109375" customWidth="1"/>
    <col min="3849" max="3849" width="12.7109375" customWidth="1"/>
    <col min="3850" max="3850" width="1.7109375" customWidth="1"/>
    <col min="3851" max="3851" width="12.7109375" customWidth="1"/>
    <col min="3852" max="3852" width="1.7109375" customWidth="1"/>
    <col min="3853" max="3853" width="12.7109375" customWidth="1"/>
    <col min="3854" max="3854" width="1.7109375" customWidth="1"/>
    <col min="3855" max="3855" width="12.7109375" customWidth="1"/>
    <col min="3856" max="3856" width="1.7109375" customWidth="1"/>
    <col min="3857" max="3857" width="12.7109375" customWidth="1"/>
    <col min="3858" max="3858" width="27.28515625" customWidth="1"/>
    <col min="3861" max="3861" width="17.85546875" customWidth="1"/>
    <col min="4098" max="4098" width="6.5703125" customWidth="1"/>
    <col min="4099" max="4099" width="10.7109375" customWidth="1"/>
    <col min="4100" max="4100" width="7" customWidth="1"/>
    <col min="4101" max="4101" width="74" customWidth="1"/>
    <col min="4102" max="4102" width="9.140625" customWidth="1"/>
    <col min="4103" max="4103" width="12.7109375" customWidth="1"/>
    <col min="4104" max="4104" width="1.7109375" customWidth="1"/>
    <col min="4105" max="4105" width="12.7109375" customWidth="1"/>
    <col min="4106" max="4106" width="1.7109375" customWidth="1"/>
    <col min="4107" max="4107" width="12.7109375" customWidth="1"/>
    <col min="4108" max="4108" width="1.7109375" customWidth="1"/>
    <col min="4109" max="4109" width="12.7109375" customWidth="1"/>
    <col min="4110" max="4110" width="1.7109375" customWidth="1"/>
    <col min="4111" max="4111" width="12.7109375" customWidth="1"/>
    <col min="4112" max="4112" width="1.7109375" customWidth="1"/>
    <col min="4113" max="4113" width="12.7109375" customWidth="1"/>
    <col min="4114" max="4114" width="27.28515625" customWidth="1"/>
    <col min="4117" max="4117" width="17.85546875" customWidth="1"/>
    <col min="4354" max="4354" width="6.5703125" customWidth="1"/>
    <col min="4355" max="4355" width="10.7109375" customWidth="1"/>
    <col min="4356" max="4356" width="7" customWidth="1"/>
    <col min="4357" max="4357" width="74" customWidth="1"/>
    <col min="4358" max="4358" width="9.140625" customWidth="1"/>
    <col min="4359" max="4359" width="12.7109375" customWidth="1"/>
    <col min="4360" max="4360" width="1.7109375" customWidth="1"/>
    <col min="4361" max="4361" width="12.7109375" customWidth="1"/>
    <col min="4362" max="4362" width="1.7109375" customWidth="1"/>
    <col min="4363" max="4363" width="12.7109375" customWidth="1"/>
    <col min="4364" max="4364" width="1.7109375" customWidth="1"/>
    <col min="4365" max="4365" width="12.7109375" customWidth="1"/>
    <col min="4366" max="4366" width="1.7109375" customWidth="1"/>
    <col min="4367" max="4367" width="12.7109375" customWidth="1"/>
    <col min="4368" max="4368" width="1.7109375" customWidth="1"/>
    <col min="4369" max="4369" width="12.7109375" customWidth="1"/>
    <col min="4370" max="4370" width="27.28515625" customWidth="1"/>
    <col min="4373" max="4373" width="17.85546875" customWidth="1"/>
    <col min="4610" max="4610" width="6.5703125" customWidth="1"/>
    <col min="4611" max="4611" width="10.7109375" customWidth="1"/>
    <col min="4612" max="4612" width="7" customWidth="1"/>
    <col min="4613" max="4613" width="74" customWidth="1"/>
    <col min="4614" max="4614" width="9.140625" customWidth="1"/>
    <col min="4615" max="4615" width="12.7109375" customWidth="1"/>
    <col min="4616" max="4616" width="1.7109375" customWidth="1"/>
    <col min="4617" max="4617" width="12.7109375" customWidth="1"/>
    <col min="4618" max="4618" width="1.7109375" customWidth="1"/>
    <col min="4619" max="4619" width="12.7109375" customWidth="1"/>
    <col min="4620" max="4620" width="1.7109375" customWidth="1"/>
    <col min="4621" max="4621" width="12.7109375" customWidth="1"/>
    <col min="4622" max="4622" width="1.7109375" customWidth="1"/>
    <col min="4623" max="4623" width="12.7109375" customWidth="1"/>
    <col min="4624" max="4624" width="1.7109375" customWidth="1"/>
    <col min="4625" max="4625" width="12.7109375" customWidth="1"/>
    <col min="4626" max="4626" width="27.28515625" customWidth="1"/>
    <col min="4629" max="4629" width="17.85546875" customWidth="1"/>
    <col min="4866" max="4866" width="6.5703125" customWidth="1"/>
    <col min="4867" max="4867" width="10.7109375" customWidth="1"/>
    <col min="4868" max="4868" width="7" customWidth="1"/>
    <col min="4869" max="4869" width="74" customWidth="1"/>
    <col min="4870" max="4870" width="9.140625" customWidth="1"/>
    <col min="4871" max="4871" width="12.7109375" customWidth="1"/>
    <col min="4872" max="4872" width="1.7109375" customWidth="1"/>
    <col min="4873" max="4873" width="12.7109375" customWidth="1"/>
    <col min="4874" max="4874" width="1.7109375" customWidth="1"/>
    <col min="4875" max="4875" width="12.7109375" customWidth="1"/>
    <col min="4876" max="4876" width="1.7109375" customWidth="1"/>
    <col min="4877" max="4877" width="12.7109375" customWidth="1"/>
    <col min="4878" max="4878" width="1.7109375" customWidth="1"/>
    <col min="4879" max="4879" width="12.7109375" customWidth="1"/>
    <col min="4880" max="4880" width="1.7109375" customWidth="1"/>
    <col min="4881" max="4881" width="12.7109375" customWidth="1"/>
    <col min="4882" max="4882" width="27.28515625" customWidth="1"/>
    <col min="4885" max="4885" width="17.85546875" customWidth="1"/>
    <col min="5122" max="5122" width="6.5703125" customWidth="1"/>
    <col min="5123" max="5123" width="10.7109375" customWidth="1"/>
    <col min="5124" max="5124" width="7" customWidth="1"/>
    <col min="5125" max="5125" width="74" customWidth="1"/>
    <col min="5126" max="5126" width="9.140625" customWidth="1"/>
    <col min="5127" max="5127" width="12.7109375" customWidth="1"/>
    <col min="5128" max="5128" width="1.7109375" customWidth="1"/>
    <col min="5129" max="5129" width="12.7109375" customWidth="1"/>
    <col min="5130" max="5130" width="1.7109375" customWidth="1"/>
    <col min="5131" max="5131" width="12.7109375" customWidth="1"/>
    <col min="5132" max="5132" width="1.7109375" customWidth="1"/>
    <col min="5133" max="5133" width="12.7109375" customWidth="1"/>
    <col min="5134" max="5134" width="1.7109375" customWidth="1"/>
    <col min="5135" max="5135" width="12.7109375" customWidth="1"/>
    <col min="5136" max="5136" width="1.7109375" customWidth="1"/>
    <col min="5137" max="5137" width="12.7109375" customWidth="1"/>
    <col min="5138" max="5138" width="27.28515625" customWidth="1"/>
    <col min="5141" max="5141" width="17.85546875" customWidth="1"/>
    <col min="5378" max="5378" width="6.5703125" customWidth="1"/>
    <col min="5379" max="5379" width="10.7109375" customWidth="1"/>
    <col min="5380" max="5380" width="7" customWidth="1"/>
    <col min="5381" max="5381" width="74" customWidth="1"/>
    <col min="5382" max="5382" width="9.140625" customWidth="1"/>
    <col min="5383" max="5383" width="12.7109375" customWidth="1"/>
    <col min="5384" max="5384" width="1.7109375" customWidth="1"/>
    <col min="5385" max="5385" width="12.7109375" customWidth="1"/>
    <col min="5386" max="5386" width="1.7109375" customWidth="1"/>
    <col min="5387" max="5387" width="12.7109375" customWidth="1"/>
    <col min="5388" max="5388" width="1.7109375" customWidth="1"/>
    <col min="5389" max="5389" width="12.7109375" customWidth="1"/>
    <col min="5390" max="5390" width="1.7109375" customWidth="1"/>
    <col min="5391" max="5391" width="12.7109375" customWidth="1"/>
    <col min="5392" max="5392" width="1.7109375" customWidth="1"/>
    <col min="5393" max="5393" width="12.7109375" customWidth="1"/>
    <col min="5394" max="5394" width="27.28515625" customWidth="1"/>
    <col min="5397" max="5397" width="17.85546875" customWidth="1"/>
    <col min="5634" max="5634" width="6.5703125" customWidth="1"/>
    <col min="5635" max="5635" width="10.7109375" customWidth="1"/>
    <col min="5636" max="5636" width="7" customWidth="1"/>
    <col min="5637" max="5637" width="74" customWidth="1"/>
    <col min="5638" max="5638" width="9.140625" customWidth="1"/>
    <col min="5639" max="5639" width="12.7109375" customWidth="1"/>
    <col min="5640" max="5640" width="1.7109375" customWidth="1"/>
    <col min="5641" max="5641" width="12.7109375" customWidth="1"/>
    <col min="5642" max="5642" width="1.7109375" customWidth="1"/>
    <col min="5643" max="5643" width="12.7109375" customWidth="1"/>
    <col min="5644" max="5644" width="1.7109375" customWidth="1"/>
    <col min="5645" max="5645" width="12.7109375" customWidth="1"/>
    <col min="5646" max="5646" width="1.7109375" customWidth="1"/>
    <col min="5647" max="5647" width="12.7109375" customWidth="1"/>
    <col min="5648" max="5648" width="1.7109375" customWidth="1"/>
    <col min="5649" max="5649" width="12.7109375" customWidth="1"/>
    <col min="5650" max="5650" width="27.28515625" customWidth="1"/>
    <col min="5653" max="5653" width="17.85546875" customWidth="1"/>
    <col min="5890" max="5890" width="6.5703125" customWidth="1"/>
    <col min="5891" max="5891" width="10.7109375" customWidth="1"/>
    <col min="5892" max="5892" width="7" customWidth="1"/>
    <col min="5893" max="5893" width="74" customWidth="1"/>
    <col min="5894" max="5894" width="9.140625" customWidth="1"/>
    <col min="5895" max="5895" width="12.7109375" customWidth="1"/>
    <col min="5896" max="5896" width="1.7109375" customWidth="1"/>
    <col min="5897" max="5897" width="12.7109375" customWidth="1"/>
    <col min="5898" max="5898" width="1.7109375" customWidth="1"/>
    <col min="5899" max="5899" width="12.7109375" customWidth="1"/>
    <col min="5900" max="5900" width="1.7109375" customWidth="1"/>
    <col min="5901" max="5901" width="12.7109375" customWidth="1"/>
    <col min="5902" max="5902" width="1.7109375" customWidth="1"/>
    <col min="5903" max="5903" width="12.7109375" customWidth="1"/>
    <col min="5904" max="5904" width="1.7109375" customWidth="1"/>
    <col min="5905" max="5905" width="12.7109375" customWidth="1"/>
    <col min="5906" max="5906" width="27.28515625" customWidth="1"/>
    <col min="5909" max="5909" width="17.85546875" customWidth="1"/>
    <col min="6146" max="6146" width="6.5703125" customWidth="1"/>
    <col min="6147" max="6147" width="10.7109375" customWidth="1"/>
    <col min="6148" max="6148" width="7" customWidth="1"/>
    <col min="6149" max="6149" width="74" customWidth="1"/>
    <col min="6150" max="6150" width="9.140625" customWidth="1"/>
    <col min="6151" max="6151" width="12.7109375" customWidth="1"/>
    <col min="6152" max="6152" width="1.7109375" customWidth="1"/>
    <col min="6153" max="6153" width="12.7109375" customWidth="1"/>
    <col min="6154" max="6154" width="1.7109375" customWidth="1"/>
    <col min="6155" max="6155" width="12.7109375" customWidth="1"/>
    <col min="6156" max="6156" width="1.7109375" customWidth="1"/>
    <col min="6157" max="6157" width="12.7109375" customWidth="1"/>
    <col min="6158" max="6158" width="1.7109375" customWidth="1"/>
    <col min="6159" max="6159" width="12.7109375" customWidth="1"/>
    <col min="6160" max="6160" width="1.7109375" customWidth="1"/>
    <col min="6161" max="6161" width="12.7109375" customWidth="1"/>
    <col min="6162" max="6162" width="27.28515625" customWidth="1"/>
    <col min="6165" max="6165" width="17.85546875" customWidth="1"/>
    <col min="6402" max="6402" width="6.5703125" customWidth="1"/>
    <col min="6403" max="6403" width="10.7109375" customWidth="1"/>
    <col min="6404" max="6404" width="7" customWidth="1"/>
    <col min="6405" max="6405" width="74" customWidth="1"/>
    <col min="6406" max="6406" width="9.140625" customWidth="1"/>
    <col min="6407" max="6407" width="12.7109375" customWidth="1"/>
    <col min="6408" max="6408" width="1.7109375" customWidth="1"/>
    <col min="6409" max="6409" width="12.7109375" customWidth="1"/>
    <col min="6410" max="6410" width="1.7109375" customWidth="1"/>
    <col min="6411" max="6411" width="12.7109375" customWidth="1"/>
    <col min="6412" max="6412" width="1.7109375" customWidth="1"/>
    <col min="6413" max="6413" width="12.7109375" customWidth="1"/>
    <col min="6414" max="6414" width="1.7109375" customWidth="1"/>
    <col min="6415" max="6415" width="12.7109375" customWidth="1"/>
    <col min="6416" max="6416" width="1.7109375" customWidth="1"/>
    <col min="6417" max="6417" width="12.7109375" customWidth="1"/>
    <col min="6418" max="6418" width="27.28515625" customWidth="1"/>
    <col min="6421" max="6421" width="17.85546875" customWidth="1"/>
    <col min="6658" max="6658" width="6.5703125" customWidth="1"/>
    <col min="6659" max="6659" width="10.7109375" customWidth="1"/>
    <col min="6660" max="6660" width="7" customWidth="1"/>
    <col min="6661" max="6661" width="74" customWidth="1"/>
    <col min="6662" max="6662" width="9.140625" customWidth="1"/>
    <col min="6663" max="6663" width="12.7109375" customWidth="1"/>
    <col min="6664" max="6664" width="1.7109375" customWidth="1"/>
    <col min="6665" max="6665" width="12.7109375" customWidth="1"/>
    <col min="6666" max="6666" width="1.7109375" customWidth="1"/>
    <col min="6667" max="6667" width="12.7109375" customWidth="1"/>
    <col min="6668" max="6668" width="1.7109375" customWidth="1"/>
    <col min="6669" max="6669" width="12.7109375" customWidth="1"/>
    <col min="6670" max="6670" width="1.7109375" customWidth="1"/>
    <col min="6671" max="6671" width="12.7109375" customWidth="1"/>
    <col min="6672" max="6672" width="1.7109375" customWidth="1"/>
    <col min="6673" max="6673" width="12.7109375" customWidth="1"/>
    <col min="6674" max="6674" width="27.28515625" customWidth="1"/>
    <col min="6677" max="6677" width="17.85546875" customWidth="1"/>
    <col min="6914" max="6914" width="6.5703125" customWidth="1"/>
    <col min="6915" max="6915" width="10.7109375" customWidth="1"/>
    <col min="6916" max="6916" width="7" customWidth="1"/>
    <col min="6917" max="6917" width="74" customWidth="1"/>
    <col min="6918" max="6918" width="9.140625" customWidth="1"/>
    <col min="6919" max="6919" width="12.7109375" customWidth="1"/>
    <col min="6920" max="6920" width="1.7109375" customWidth="1"/>
    <col min="6921" max="6921" width="12.7109375" customWidth="1"/>
    <col min="6922" max="6922" width="1.7109375" customWidth="1"/>
    <col min="6923" max="6923" width="12.7109375" customWidth="1"/>
    <col min="6924" max="6924" width="1.7109375" customWidth="1"/>
    <col min="6925" max="6925" width="12.7109375" customWidth="1"/>
    <col min="6926" max="6926" width="1.7109375" customWidth="1"/>
    <col min="6927" max="6927" width="12.7109375" customWidth="1"/>
    <col min="6928" max="6928" width="1.7109375" customWidth="1"/>
    <col min="6929" max="6929" width="12.7109375" customWidth="1"/>
    <col min="6930" max="6930" width="27.28515625" customWidth="1"/>
    <col min="6933" max="6933" width="17.85546875" customWidth="1"/>
    <col min="7170" max="7170" width="6.5703125" customWidth="1"/>
    <col min="7171" max="7171" width="10.7109375" customWidth="1"/>
    <col min="7172" max="7172" width="7" customWidth="1"/>
    <col min="7173" max="7173" width="74" customWidth="1"/>
    <col min="7174" max="7174" width="9.140625" customWidth="1"/>
    <col min="7175" max="7175" width="12.7109375" customWidth="1"/>
    <col min="7176" max="7176" width="1.7109375" customWidth="1"/>
    <col min="7177" max="7177" width="12.7109375" customWidth="1"/>
    <col min="7178" max="7178" width="1.7109375" customWidth="1"/>
    <col min="7179" max="7179" width="12.7109375" customWidth="1"/>
    <col min="7180" max="7180" width="1.7109375" customWidth="1"/>
    <col min="7181" max="7181" width="12.7109375" customWidth="1"/>
    <col min="7182" max="7182" width="1.7109375" customWidth="1"/>
    <col min="7183" max="7183" width="12.7109375" customWidth="1"/>
    <col min="7184" max="7184" width="1.7109375" customWidth="1"/>
    <col min="7185" max="7185" width="12.7109375" customWidth="1"/>
    <col min="7186" max="7186" width="27.28515625" customWidth="1"/>
    <col min="7189" max="7189" width="17.85546875" customWidth="1"/>
    <col min="7426" max="7426" width="6.5703125" customWidth="1"/>
    <col min="7427" max="7427" width="10.7109375" customWidth="1"/>
    <col min="7428" max="7428" width="7" customWidth="1"/>
    <col min="7429" max="7429" width="74" customWidth="1"/>
    <col min="7430" max="7430" width="9.140625" customWidth="1"/>
    <col min="7431" max="7431" width="12.7109375" customWidth="1"/>
    <col min="7432" max="7432" width="1.7109375" customWidth="1"/>
    <col min="7433" max="7433" width="12.7109375" customWidth="1"/>
    <col min="7434" max="7434" width="1.7109375" customWidth="1"/>
    <col min="7435" max="7435" width="12.7109375" customWidth="1"/>
    <col min="7436" max="7436" width="1.7109375" customWidth="1"/>
    <col min="7437" max="7437" width="12.7109375" customWidth="1"/>
    <col min="7438" max="7438" width="1.7109375" customWidth="1"/>
    <col min="7439" max="7439" width="12.7109375" customWidth="1"/>
    <col min="7440" max="7440" width="1.7109375" customWidth="1"/>
    <col min="7441" max="7441" width="12.7109375" customWidth="1"/>
    <col min="7442" max="7442" width="27.28515625" customWidth="1"/>
    <col min="7445" max="7445" width="17.85546875" customWidth="1"/>
    <col min="7682" max="7682" width="6.5703125" customWidth="1"/>
    <col min="7683" max="7683" width="10.7109375" customWidth="1"/>
    <col min="7684" max="7684" width="7" customWidth="1"/>
    <col min="7685" max="7685" width="74" customWidth="1"/>
    <col min="7686" max="7686" width="9.140625" customWidth="1"/>
    <col min="7687" max="7687" width="12.7109375" customWidth="1"/>
    <col min="7688" max="7688" width="1.7109375" customWidth="1"/>
    <col min="7689" max="7689" width="12.7109375" customWidth="1"/>
    <col min="7690" max="7690" width="1.7109375" customWidth="1"/>
    <col min="7691" max="7691" width="12.7109375" customWidth="1"/>
    <col min="7692" max="7692" width="1.7109375" customWidth="1"/>
    <col min="7693" max="7693" width="12.7109375" customWidth="1"/>
    <col min="7694" max="7694" width="1.7109375" customWidth="1"/>
    <col min="7695" max="7695" width="12.7109375" customWidth="1"/>
    <col min="7696" max="7696" width="1.7109375" customWidth="1"/>
    <col min="7697" max="7697" width="12.7109375" customWidth="1"/>
    <col min="7698" max="7698" width="27.28515625" customWidth="1"/>
    <col min="7701" max="7701" width="17.85546875" customWidth="1"/>
    <col min="7938" max="7938" width="6.5703125" customWidth="1"/>
    <col min="7939" max="7939" width="10.7109375" customWidth="1"/>
    <col min="7940" max="7940" width="7" customWidth="1"/>
    <col min="7941" max="7941" width="74" customWidth="1"/>
    <col min="7942" max="7942" width="9.140625" customWidth="1"/>
    <col min="7943" max="7943" width="12.7109375" customWidth="1"/>
    <col min="7944" max="7944" width="1.7109375" customWidth="1"/>
    <col min="7945" max="7945" width="12.7109375" customWidth="1"/>
    <col min="7946" max="7946" width="1.7109375" customWidth="1"/>
    <col min="7947" max="7947" width="12.7109375" customWidth="1"/>
    <col min="7948" max="7948" width="1.7109375" customWidth="1"/>
    <col min="7949" max="7949" width="12.7109375" customWidth="1"/>
    <col min="7950" max="7950" width="1.7109375" customWidth="1"/>
    <col min="7951" max="7951" width="12.7109375" customWidth="1"/>
    <col min="7952" max="7952" width="1.7109375" customWidth="1"/>
    <col min="7953" max="7953" width="12.7109375" customWidth="1"/>
    <col min="7954" max="7954" width="27.28515625" customWidth="1"/>
    <col min="7957" max="7957" width="17.85546875" customWidth="1"/>
    <col min="8194" max="8194" width="6.5703125" customWidth="1"/>
    <col min="8195" max="8195" width="10.7109375" customWidth="1"/>
    <col min="8196" max="8196" width="7" customWidth="1"/>
    <col min="8197" max="8197" width="74" customWidth="1"/>
    <col min="8198" max="8198" width="9.140625" customWidth="1"/>
    <col min="8199" max="8199" width="12.7109375" customWidth="1"/>
    <col min="8200" max="8200" width="1.7109375" customWidth="1"/>
    <col min="8201" max="8201" width="12.7109375" customWidth="1"/>
    <col min="8202" max="8202" width="1.7109375" customWidth="1"/>
    <col min="8203" max="8203" width="12.7109375" customWidth="1"/>
    <col min="8204" max="8204" width="1.7109375" customWidth="1"/>
    <col min="8205" max="8205" width="12.7109375" customWidth="1"/>
    <col min="8206" max="8206" width="1.7109375" customWidth="1"/>
    <col min="8207" max="8207" width="12.7109375" customWidth="1"/>
    <col min="8208" max="8208" width="1.7109375" customWidth="1"/>
    <col min="8209" max="8209" width="12.7109375" customWidth="1"/>
    <col min="8210" max="8210" width="27.28515625" customWidth="1"/>
    <col min="8213" max="8213" width="17.85546875" customWidth="1"/>
    <col min="8450" max="8450" width="6.5703125" customWidth="1"/>
    <col min="8451" max="8451" width="10.7109375" customWidth="1"/>
    <col min="8452" max="8452" width="7" customWidth="1"/>
    <col min="8453" max="8453" width="74" customWidth="1"/>
    <col min="8454" max="8454" width="9.140625" customWidth="1"/>
    <col min="8455" max="8455" width="12.7109375" customWidth="1"/>
    <col min="8456" max="8456" width="1.7109375" customWidth="1"/>
    <col min="8457" max="8457" width="12.7109375" customWidth="1"/>
    <col min="8458" max="8458" width="1.7109375" customWidth="1"/>
    <col min="8459" max="8459" width="12.7109375" customWidth="1"/>
    <col min="8460" max="8460" width="1.7109375" customWidth="1"/>
    <col min="8461" max="8461" width="12.7109375" customWidth="1"/>
    <col min="8462" max="8462" width="1.7109375" customWidth="1"/>
    <col min="8463" max="8463" width="12.7109375" customWidth="1"/>
    <col min="8464" max="8464" width="1.7109375" customWidth="1"/>
    <col min="8465" max="8465" width="12.7109375" customWidth="1"/>
    <col min="8466" max="8466" width="27.28515625" customWidth="1"/>
    <col min="8469" max="8469" width="17.85546875" customWidth="1"/>
    <col min="8706" max="8706" width="6.5703125" customWidth="1"/>
    <col min="8707" max="8707" width="10.7109375" customWidth="1"/>
    <col min="8708" max="8708" width="7" customWidth="1"/>
    <col min="8709" max="8709" width="74" customWidth="1"/>
    <col min="8710" max="8710" width="9.140625" customWidth="1"/>
    <col min="8711" max="8711" width="12.7109375" customWidth="1"/>
    <col min="8712" max="8712" width="1.7109375" customWidth="1"/>
    <col min="8713" max="8713" width="12.7109375" customWidth="1"/>
    <col min="8714" max="8714" width="1.7109375" customWidth="1"/>
    <col min="8715" max="8715" width="12.7109375" customWidth="1"/>
    <col min="8716" max="8716" width="1.7109375" customWidth="1"/>
    <col min="8717" max="8717" width="12.7109375" customWidth="1"/>
    <col min="8718" max="8718" width="1.7109375" customWidth="1"/>
    <col min="8719" max="8719" width="12.7109375" customWidth="1"/>
    <col min="8720" max="8720" width="1.7109375" customWidth="1"/>
    <col min="8721" max="8721" width="12.7109375" customWidth="1"/>
    <col min="8722" max="8722" width="27.28515625" customWidth="1"/>
    <col min="8725" max="8725" width="17.85546875" customWidth="1"/>
    <col min="8962" max="8962" width="6.5703125" customWidth="1"/>
    <col min="8963" max="8963" width="10.7109375" customWidth="1"/>
    <col min="8964" max="8964" width="7" customWidth="1"/>
    <col min="8965" max="8965" width="74" customWidth="1"/>
    <col min="8966" max="8966" width="9.140625" customWidth="1"/>
    <col min="8967" max="8967" width="12.7109375" customWidth="1"/>
    <col min="8968" max="8968" width="1.7109375" customWidth="1"/>
    <col min="8969" max="8969" width="12.7109375" customWidth="1"/>
    <col min="8970" max="8970" width="1.7109375" customWidth="1"/>
    <col min="8971" max="8971" width="12.7109375" customWidth="1"/>
    <col min="8972" max="8972" width="1.7109375" customWidth="1"/>
    <col min="8973" max="8973" width="12.7109375" customWidth="1"/>
    <col min="8974" max="8974" width="1.7109375" customWidth="1"/>
    <col min="8975" max="8975" width="12.7109375" customWidth="1"/>
    <col min="8976" max="8976" width="1.7109375" customWidth="1"/>
    <col min="8977" max="8977" width="12.7109375" customWidth="1"/>
    <col min="8978" max="8978" width="27.28515625" customWidth="1"/>
    <col min="8981" max="8981" width="17.85546875" customWidth="1"/>
    <col min="9218" max="9218" width="6.5703125" customWidth="1"/>
    <col min="9219" max="9219" width="10.7109375" customWidth="1"/>
    <col min="9220" max="9220" width="7" customWidth="1"/>
    <col min="9221" max="9221" width="74" customWidth="1"/>
    <col min="9222" max="9222" width="9.140625" customWidth="1"/>
    <col min="9223" max="9223" width="12.7109375" customWidth="1"/>
    <col min="9224" max="9224" width="1.7109375" customWidth="1"/>
    <col min="9225" max="9225" width="12.7109375" customWidth="1"/>
    <col min="9226" max="9226" width="1.7109375" customWidth="1"/>
    <col min="9227" max="9227" width="12.7109375" customWidth="1"/>
    <col min="9228" max="9228" width="1.7109375" customWidth="1"/>
    <col min="9229" max="9229" width="12.7109375" customWidth="1"/>
    <col min="9230" max="9230" width="1.7109375" customWidth="1"/>
    <col min="9231" max="9231" width="12.7109375" customWidth="1"/>
    <col min="9232" max="9232" width="1.7109375" customWidth="1"/>
    <col min="9233" max="9233" width="12.7109375" customWidth="1"/>
    <col min="9234" max="9234" width="27.28515625" customWidth="1"/>
    <col min="9237" max="9237" width="17.85546875" customWidth="1"/>
    <col min="9474" max="9474" width="6.5703125" customWidth="1"/>
    <col min="9475" max="9475" width="10.7109375" customWidth="1"/>
    <col min="9476" max="9476" width="7" customWidth="1"/>
    <col min="9477" max="9477" width="74" customWidth="1"/>
    <col min="9478" max="9478" width="9.140625" customWidth="1"/>
    <col min="9479" max="9479" width="12.7109375" customWidth="1"/>
    <col min="9480" max="9480" width="1.7109375" customWidth="1"/>
    <col min="9481" max="9481" width="12.7109375" customWidth="1"/>
    <col min="9482" max="9482" width="1.7109375" customWidth="1"/>
    <col min="9483" max="9483" width="12.7109375" customWidth="1"/>
    <col min="9484" max="9484" width="1.7109375" customWidth="1"/>
    <col min="9485" max="9485" width="12.7109375" customWidth="1"/>
    <col min="9486" max="9486" width="1.7109375" customWidth="1"/>
    <col min="9487" max="9487" width="12.7109375" customWidth="1"/>
    <col min="9488" max="9488" width="1.7109375" customWidth="1"/>
    <col min="9489" max="9489" width="12.7109375" customWidth="1"/>
    <col min="9490" max="9490" width="27.28515625" customWidth="1"/>
    <col min="9493" max="9493" width="17.85546875" customWidth="1"/>
    <col min="9730" max="9730" width="6.5703125" customWidth="1"/>
    <col min="9731" max="9731" width="10.7109375" customWidth="1"/>
    <col min="9732" max="9732" width="7" customWidth="1"/>
    <col min="9733" max="9733" width="74" customWidth="1"/>
    <col min="9734" max="9734" width="9.140625" customWidth="1"/>
    <col min="9735" max="9735" width="12.7109375" customWidth="1"/>
    <col min="9736" max="9736" width="1.7109375" customWidth="1"/>
    <col min="9737" max="9737" width="12.7109375" customWidth="1"/>
    <col min="9738" max="9738" width="1.7109375" customWidth="1"/>
    <col min="9739" max="9739" width="12.7109375" customWidth="1"/>
    <col min="9740" max="9740" width="1.7109375" customWidth="1"/>
    <col min="9741" max="9741" width="12.7109375" customWidth="1"/>
    <col min="9742" max="9742" width="1.7109375" customWidth="1"/>
    <col min="9743" max="9743" width="12.7109375" customWidth="1"/>
    <col min="9744" max="9744" width="1.7109375" customWidth="1"/>
    <col min="9745" max="9745" width="12.7109375" customWidth="1"/>
    <col min="9746" max="9746" width="27.28515625" customWidth="1"/>
    <col min="9749" max="9749" width="17.85546875" customWidth="1"/>
    <col min="9986" max="9986" width="6.5703125" customWidth="1"/>
    <col min="9987" max="9987" width="10.7109375" customWidth="1"/>
    <col min="9988" max="9988" width="7" customWidth="1"/>
    <col min="9989" max="9989" width="74" customWidth="1"/>
    <col min="9990" max="9990" width="9.140625" customWidth="1"/>
    <col min="9991" max="9991" width="12.7109375" customWidth="1"/>
    <col min="9992" max="9992" width="1.7109375" customWidth="1"/>
    <col min="9993" max="9993" width="12.7109375" customWidth="1"/>
    <col min="9994" max="9994" width="1.7109375" customWidth="1"/>
    <col min="9995" max="9995" width="12.7109375" customWidth="1"/>
    <col min="9996" max="9996" width="1.7109375" customWidth="1"/>
    <col min="9997" max="9997" width="12.7109375" customWidth="1"/>
    <col min="9998" max="9998" width="1.7109375" customWidth="1"/>
    <col min="9999" max="9999" width="12.7109375" customWidth="1"/>
    <col min="10000" max="10000" width="1.7109375" customWidth="1"/>
    <col min="10001" max="10001" width="12.7109375" customWidth="1"/>
    <col min="10002" max="10002" width="27.28515625" customWidth="1"/>
    <col min="10005" max="10005" width="17.85546875" customWidth="1"/>
    <col min="10242" max="10242" width="6.5703125" customWidth="1"/>
    <col min="10243" max="10243" width="10.7109375" customWidth="1"/>
    <col min="10244" max="10244" width="7" customWidth="1"/>
    <col min="10245" max="10245" width="74" customWidth="1"/>
    <col min="10246" max="10246" width="9.140625" customWidth="1"/>
    <col min="10247" max="10247" width="12.7109375" customWidth="1"/>
    <col min="10248" max="10248" width="1.7109375" customWidth="1"/>
    <col min="10249" max="10249" width="12.7109375" customWidth="1"/>
    <col min="10250" max="10250" width="1.7109375" customWidth="1"/>
    <col min="10251" max="10251" width="12.7109375" customWidth="1"/>
    <col min="10252" max="10252" width="1.7109375" customWidth="1"/>
    <col min="10253" max="10253" width="12.7109375" customWidth="1"/>
    <col min="10254" max="10254" width="1.7109375" customWidth="1"/>
    <col min="10255" max="10255" width="12.7109375" customWidth="1"/>
    <col min="10256" max="10256" width="1.7109375" customWidth="1"/>
    <col min="10257" max="10257" width="12.7109375" customWidth="1"/>
    <col min="10258" max="10258" width="27.28515625" customWidth="1"/>
    <col min="10261" max="10261" width="17.85546875" customWidth="1"/>
    <col min="10498" max="10498" width="6.5703125" customWidth="1"/>
    <col min="10499" max="10499" width="10.7109375" customWidth="1"/>
    <col min="10500" max="10500" width="7" customWidth="1"/>
    <col min="10501" max="10501" width="74" customWidth="1"/>
    <col min="10502" max="10502" width="9.140625" customWidth="1"/>
    <col min="10503" max="10503" width="12.7109375" customWidth="1"/>
    <col min="10504" max="10504" width="1.7109375" customWidth="1"/>
    <col min="10505" max="10505" width="12.7109375" customWidth="1"/>
    <col min="10506" max="10506" width="1.7109375" customWidth="1"/>
    <col min="10507" max="10507" width="12.7109375" customWidth="1"/>
    <col min="10508" max="10508" width="1.7109375" customWidth="1"/>
    <col min="10509" max="10509" width="12.7109375" customWidth="1"/>
    <col min="10510" max="10510" width="1.7109375" customWidth="1"/>
    <col min="10511" max="10511" width="12.7109375" customWidth="1"/>
    <col min="10512" max="10512" width="1.7109375" customWidth="1"/>
    <col min="10513" max="10513" width="12.7109375" customWidth="1"/>
    <col min="10514" max="10514" width="27.28515625" customWidth="1"/>
    <col min="10517" max="10517" width="17.85546875" customWidth="1"/>
    <col min="10754" max="10754" width="6.5703125" customWidth="1"/>
    <col min="10755" max="10755" width="10.7109375" customWidth="1"/>
    <col min="10756" max="10756" width="7" customWidth="1"/>
    <col min="10757" max="10757" width="74" customWidth="1"/>
    <col min="10758" max="10758" width="9.140625" customWidth="1"/>
    <col min="10759" max="10759" width="12.7109375" customWidth="1"/>
    <col min="10760" max="10760" width="1.7109375" customWidth="1"/>
    <col min="10761" max="10761" width="12.7109375" customWidth="1"/>
    <col min="10762" max="10762" width="1.7109375" customWidth="1"/>
    <col min="10763" max="10763" width="12.7109375" customWidth="1"/>
    <col min="10764" max="10764" width="1.7109375" customWidth="1"/>
    <col min="10765" max="10765" width="12.7109375" customWidth="1"/>
    <col min="10766" max="10766" width="1.7109375" customWidth="1"/>
    <col min="10767" max="10767" width="12.7109375" customWidth="1"/>
    <col min="10768" max="10768" width="1.7109375" customWidth="1"/>
    <col min="10769" max="10769" width="12.7109375" customWidth="1"/>
    <col min="10770" max="10770" width="27.28515625" customWidth="1"/>
    <col min="10773" max="10773" width="17.85546875" customWidth="1"/>
    <col min="11010" max="11010" width="6.5703125" customWidth="1"/>
    <col min="11011" max="11011" width="10.7109375" customWidth="1"/>
    <col min="11012" max="11012" width="7" customWidth="1"/>
    <col min="11013" max="11013" width="74" customWidth="1"/>
    <col min="11014" max="11014" width="9.140625" customWidth="1"/>
    <col min="11015" max="11015" width="12.7109375" customWidth="1"/>
    <col min="11016" max="11016" width="1.7109375" customWidth="1"/>
    <col min="11017" max="11017" width="12.7109375" customWidth="1"/>
    <col min="11018" max="11018" width="1.7109375" customWidth="1"/>
    <col min="11019" max="11019" width="12.7109375" customWidth="1"/>
    <col min="11020" max="11020" width="1.7109375" customWidth="1"/>
    <col min="11021" max="11021" width="12.7109375" customWidth="1"/>
    <col min="11022" max="11022" width="1.7109375" customWidth="1"/>
    <col min="11023" max="11023" width="12.7109375" customWidth="1"/>
    <col min="11024" max="11024" width="1.7109375" customWidth="1"/>
    <col min="11025" max="11025" width="12.7109375" customWidth="1"/>
    <col min="11026" max="11026" width="27.28515625" customWidth="1"/>
    <col min="11029" max="11029" width="17.85546875" customWidth="1"/>
    <col min="11266" max="11266" width="6.5703125" customWidth="1"/>
    <col min="11267" max="11267" width="10.7109375" customWidth="1"/>
    <col min="11268" max="11268" width="7" customWidth="1"/>
    <col min="11269" max="11269" width="74" customWidth="1"/>
    <col min="11270" max="11270" width="9.140625" customWidth="1"/>
    <col min="11271" max="11271" width="12.7109375" customWidth="1"/>
    <col min="11272" max="11272" width="1.7109375" customWidth="1"/>
    <col min="11273" max="11273" width="12.7109375" customWidth="1"/>
    <col min="11274" max="11274" width="1.7109375" customWidth="1"/>
    <col min="11275" max="11275" width="12.7109375" customWidth="1"/>
    <col min="11276" max="11276" width="1.7109375" customWidth="1"/>
    <col min="11277" max="11277" width="12.7109375" customWidth="1"/>
    <col min="11278" max="11278" width="1.7109375" customWidth="1"/>
    <col min="11279" max="11279" width="12.7109375" customWidth="1"/>
    <col min="11280" max="11280" width="1.7109375" customWidth="1"/>
    <col min="11281" max="11281" width="12.7109375" customWidth="1"/>
    <col min="11282" max="11282" width="27.28515625" customWidth="1"/>
    <col min="11285" max="11285" width="17.85546875" customWidth="1"/>
    <col min="11522" max="11522" width="6.5703125" customWidth="1"/>
    <col min="11523" max="11523" width="10.7109375" customWidth="1"/>
    <col min="11524" max="11524" width="7" customWidth="1"/>
    <col min="11525" max="11525" width="74" customWidth="1"/>
    <col min="11526" max="11526" width="9.140625" customWidth="1"/>
    <col min="11527" max="11527" width="12.7109375" customWidth="1"/>
    <col min="11528" max="11528" width="1.7109375" customWidth="1"/>
    <col min="11529" max="11529" width="12.7109375" customWidth="1"/>
    <col min="11530" max="11530" width="1.7109375" customWidth="1"/>
    <col min="11531" max="11531" width="12.7109375" customWidth="1"/>
    <col min="11532" max="11532" width="1.7109375" customWidth="1"/>
    <col min="11533" max="11533" width="12.7109375" customWidth="1"/>
    <col min="11534" max="11534" width="1.7109375" customWidth="1"/>
    <col min="11535" max="11535" width="12.7109375" customWidth="1"/>
    <col min="11536" max="11536" width="1.7109375" customWidth="1"/>
    <col min="11537" max="11537" width="12.7109375" customWidth="1"/>
    <col min="11538" max="11538" width="27.28515625" customWidth="1"/>
    <col min="11541" max="11541" width="17.85546875" customWidth="1"/>
    <col min="11778" max="11778" width="6.5703125" customWidth="1"/>
    <col min="11779" max="11779" width="10.7109375" customWidth="1"/>
    <col min="11780" max="11780" width="7" customWidth="1"/>
    <col min="11781" max="11781" width="74" customWidth="1"/>
    <col min="11782" max="11782" width="9.140625" customWidth="1"/>
    <col min="11783" max="11783" width="12.7109375" customWidth="1"/>
    <col min="11784" max="11784" width="1.7109375" customWidth="1"/>
    <col min="11785" max="11785" width="12.7109375" customWidth="1"/>
    <col min="11786" max="11786" width="1.7109375" customWidth="1"/>
    <col min="11787" max="11787" width="12.7109375" customWidth="1"/>
    <col min="11788" max="11788" width="1.7109375" customWidth="1"/>
    <col min="11789" max="11789" width="12.7109375" customWidth="1"/>
    <col min="11790" max="11790" width="1.7109375" customWidth="1"/>
    <col min="11791" max="11791" width="12.7109375" customWidth="1"/>
    <col min="11792" max="11792" width="1.7109375" customWidth="1"/>
    <col min="11793" max="11793" width="12.7109375" customWidth="1"/>
    <col min="11794" max="11794" width="27.28515625" customWidth="1"/>
    <col min="11797" max="11797" width="17.85546875" customWidth="1"/>
    <col min="12034" max="12034" width="6.5703125" customWidth="1"/>
    <col min="12035" max="12035" width="10.7109375" customWidth="1"/>
    <col min="12036" max="12036" width="7" customWidth="1"/>
    <col min="12037" max="12037" width="74" customWidth="1"/>
    <col min="12038" max="12038" width="9.140625" customWidth="1"/>
    <col min="12039" max="12039" width="12.7109375" customWidth="1"/>
    <col min="12040" max="12040" width="1.7109375" customWidth="1"/>
    <col min="12041" max="12041" width="12.7109375" customWidth="1"/>
    <col min="12042" max="12042" width="1.7109375" customWidth="1"/>
    <col min="12043" max="12043" width="12.7109375" customWidth="1"/>
    <col min="12044" max="12044" width="1.7109375" customWidth="1"/>
    <col min="12045" max="12045" width="12.7109375" customWidth="1"/>
    <col min="12046" max="12046" width="1.7109375" customWidth="1"/>
    <col min="12047" max="12047" width="12.7109375" customWidth="1"/>
    <col min="12048" max="12048" width="1.7109375" customWidth="1"/>
    <col min="12049" max="12049" width="12.7109375" customWidth="1"/>
    <col min="12050" max="12050" width="27.28515625" customWidth="1"/>
    <col min="12053" max="12053" width="17.85546875" customWidth="1"/>
    <col min="12290" max="12290" width="6.5703125" customWidth="1"/>
    <col min="12291" max="12291" width="10.7109375" customWidth="1"/>
    <col min="12292" max="12292" width="7" customWidth="1"/>
    <col min="12293" max="12293" width="74" customWidth="1"/>
    <col min="12294" max="12294" width="9.140625" customWidth="1"/>
    <col min="12295" max="12295" width="12.7109375" customWidth="1"/>
    <col min="12296" max="12296" width="1.7109375" customWidth="1"/>
    <col min="12297" max="12297" width="12.7109375" customWidth="1"/>
    <col min="12298" max="12298" width="1.7109375" customWidth="1"/>
    <col min="12299" max="12299" width="12.7109375" customWidth="1"/>
    <col min="12300" max="12300" width="1.7109375" customWidth="1"/>
    <col min="12301" max="12301" width="12.7109375" customWidth="1"/>
    <col min="12302" max="12302" width="1.7109375" customWidth="1"/>
    <col min="12303" max="12303" width="12.7109375" customWidth="1"/>
    <col min="12304" max="12304" width="1.7109375" customWidth="1"/>
    <col min="12305" max="12305" width="12.7109375" customWidth="1"/>
    <col min="12306" max="12306" width="27.28515625" customWidth="1"/>
    <col min="12309" max="12309" width="17.85546875" customWidth="1"/>
    <col min="12546" max="12546" width="6.5703125" customWidth="1"/>
    <col min="12547" max="12547" width="10.7109375" customWidth="1"/>
    <col min="12548" max="12548" width="7" customWidth="1"/>
    <col min="12549" max="12549" width="74" customWidth="1"/>
    <col min="12550" max="12550" width="9.140625" customWidth="1"/>
    <col min="12551" max="12551" width="12.7109375" customWidth="1"/>
    <col min="12552" max="12552" width="1.7109375" customWidth="1"/>
    <col min="12553" max="12553" width="12.7109375" customWidth="1"/>
    <col min="12554" max="12554" width="1.7109375" customWidth="1"/>
    <col min="12555" max="12555" width="12.7109375" customWidth="1"/>
    <col min="12556" max="12556" width="1.7109375" customWidth="1"/>
    <col min="12557" max="12557" width="12.7109375" customWidth="1"/>
    <col min="12558" max="12558" width="1.7109375" customWidth="1"/>
    <col min="12559" max="12559" width="12.7109375" customWidth="1"/>
    <col min="12560" max="12560" width="1.7109375" customWidth="1"/>
    <col min="12561" max="12561" width="12.7109375" customWidth="1"/>
    <col min="12562" max="12562" width="27.28515625" customWidth="1"/>
    <col min="12565" max="12565" width="17.85546875" customWidth="1"/>
    <col min="12802" max="12802" width="6.5703125" customWidth="1"/>
    <col min="12803" max="12803" width="10.7109375" customWidth="1"/>
    <col min="12804" max="12804" width="7" customWidth="1"/>
    <col min="12805" max="12805" width="74" customWidth="1"/>
    <col min="12806" max="12806" width="9.140625" customWidth="1"/>
    <col min="12807" max="12807" width="12.7109375" customWidth="1"/>
    <col min="12808" max="12808" width="1.7109375" customWidth="1"/>
    <col min="12809" max="12809" width="12.7109375" customWidth="1"/>
    <col min="12810" max="12810" width="1.7109375" customWidth="1"/>
    <col min="12811" max="12811" width="12.7109375" customWidth="1"/>
    <col min="12812" max="12812" width="1.7109375" customWidth="1"/>
    <col min="12813" max="12813" width="12.7109375" customWidth="1"/>
    <col min="12814" max="12814" width="1.7109375" customWidth="1"/>
    <col min="12815" max="12815" width="12.7109375" customWidth="1"/>
    <col min="12816" max="12816" width="1.7109375" customWidth="1"/>
    <col min="12817" max="12817" width="12.7109375" customWidth="1"/>
    <col min="12818" max="12818" width="27.28515625" customWidth="1"/>
    <col min="12821" max="12821" width="17.85546875" customWidth="1"/>
    <col min="13058" max="13058" width="6.5703125" customWidth="1"/>
    <col min="13059" max="13059" width="10.7109375" customWidth="1"/>
    <col min="13060" max="13060" width="7" customWidth="1"/>
    <col min="13061" max="13061" width="74" customWidth="1"/>
    <col min="13062" max="13062" width="9.140625" customWidth="1"/>
    <col min="13063" max="13063" width="12.7109375" customWidth="1"/>
    <col min="13064" max="13064" width="1.7109375" customWidth="1"/>
    <col min="13065" max="13065" width="12.7109375" customWidth="1"/>
    <col min="13066" max="13066" width="1.7109375" customWidth="1"/>
    <col min="13067" max="13067" width="12.7109375" customWidth="1"/>
    <col min="13068" max="13068" width="1.7109375" customWidth="1"/>
    <col min="13069" max="13069" width="12.7109375" customWidth="1"/>
    <col min="13070" max="13070" width="1.7109375" customWidth="1"/>
    <col min="13071" max="13071" width="12.7109375" customWidth="1"/>
    <col min="13072" max="13072" width="1.7109375" customWidth="1"/>
    <col min="13073" max="13073" width="12.7109375" customWidth="1"/>
    <col min="13074" max="13074" width="27.28515625" customWidth="1"/>
    <col min="13077" max="13077" width="17.85546875" customWidth="1"/>
    <col min="13314" max="13314" width="6.5703125" customWidth="1"/>
    <col min="13315" max="13315" width="10.7109375" customWidth="1"/>
    <col min="13316" max="13316" width="7" customWidth="1"/>
    <col min="13317" max="13317" width="74" customWidth="1"/>
    <col min="13318" max="13318" width="9.140625" customWidth="1"/>
    <col min="13319" max="13319" width="12.7109375" customWidth="1"/>
    <col min="13320" max="13320" width="1.7109375" customWidth="1"/>
    <col min="13321" max="13321" width="12.7109375" customWidth="1"/>
    <col min="13322" max="13322" width="1.7109375" customWidth="1"/>
    <col min="13323" max="13323" width="12.7109375" customWidth="1"/>
    <col min="13324" max="13324" width="1.7109375" customWidth="1"/>
    <col min="13325" max="13325" width="12.7109375" customWidth="1"/>
    <col min="13326" max="13326" width="1.7109375" customWidth="1"/>
    <col min="13327" max="13327" width="12.7109375" customWidth="1"/>
    <col min="13328" max="13328" width="1.7109375" customWidth="1"/>
    <col min="13329" max="13329" width="12.7109375" customWidth="1"/>
    <col min="13330" max="13330" width="27.28515625" customWidth="1"/>
    <col min="13333" max="13333" width="17.85546875" customWidth="1"/>
    <col min="13570" max="13570" width="6.5703125" customWidth="1"/>
    <col min="13571" max="13571" width="10.7109375" customWidth="1"/>
    <col min="13572" max="13572" width="7" customWidth="1"/>
    <col min="13573" max="13573" width="74" customWidth="1"/>
    <col min="13574" max="13574" width="9.140625" customWidth="1"/>
    <col min="13575" max="13575" width="12.7109375" customWidth="1"/>
    <col min="13576" max="13576" width="1.7109375" customWidth="1"/>
    <col min="13577" max="13577" width="12.7109375" customWidth="1"/>
    <col min="13578" max="13578" width="1.7109375" customWidth="1"/>
    <col min="13579" max="13579" width="12.7109375" customWidth="1"/>
    <col min="13580" max="13580" width="1.7109375" customWidth="1"/>
    <col min="13581" max="13581" width="12.7109375" customWidth="1"/>
    <col min="13582" max="13582" width="1.7109375" customWidth="1"/>
    <col min="13583" max="13583" width="12.7109375" customWidth="1"/>
    <col min="13584" max="13584" width="1.7109375" customWidth="1"/>
    <col min="13585" max="13585" width="12.7109375" customWidth="1"/>
    <col min="13586" max="13586" width="27.28515625" customWidth="1"/>
    <col min="13589" max="13589" width="17.85546875" customWidth="1"/>
    <col min="13826" max="13826" width="6.5703125" customWidth="1"/>
    <col min="13827" max="13827" width="10.7109375" customWidth="1"/>
    <col min="13828" max="13828" width="7" customWidth="1"/>
    <col min="13829" max="13829" width="74" customWidth="1"/>
    <col min="13830" max="13830" width="9.140625" customWidth="1"/>
    <col min="13831" max="13831" width="12.7109375" customWidth="1"/>
    <col min="13832" max="13832" width="1.7109375" customWidth="1"/>
    <col min="13833" max="13833" width="12.7109375" customWidth="1"/>
    <col min="13834" max="13834" width="1.7109375" customWidth="1"/>
    <col min="13835" max="13835" width="12.7109375" customWidth="1"/>
    <col min="13836" max="13836" width="1.7109375" customWidth="1"/>
    <col min="13837" max="13837" width="12.7109375" customWidth="1"/>
    <col min="13838" max="13838" width="1.7109375" customWidth="1"/>
    <col min="13839" max="13839" width="12.7109375" customWidth="1"/>
    <col min="13840" max="13840" width="1.7109375" customWidth="1"/>
    <col min="13841" max="13841" width="12.7109375" customWidth="1"/>
    <col min="13842" max="13842" width="27.28515625" customWidth="1"/>
    <col min="13845" max="13845" width="17.85546875" customWidth="1"/>
    <col min="14082" max="14082" width="6.5703125" customWidth="1"/>
    <col min="14083" max="14083" width="10.7109375" customWidth="1"/>
    <col min="14084" max="14084" width="7" customWidth="1"/>
    <col min="14085" max="14085" width="74" customWidth="1"/>
    <col min="14086" max="14086" width="9.140625" customWidth="1"/>
    <col min="14087" max="14087" width="12.7109375" customWidth="1"/>
    <col min="14088" max="14088" width="1.7109375" customWidth="1"/>
    <col min="14089" max="14089" width="12.7109375" customWidth="1"/>
    <col min="14090" max="14090" width="1.7109375" customWidth="1"/>
    <col min="14091" max="14091" width="12.7109375" customWidth="1"/>
    <col min="14092" max="14092" width="1.7109375" customWidth="1"/>
    <col min="14093" max="14093" width="12.7109375" customWidth="1"/>
    <col min="14094" max="14094" width="1.7109375" customWidth="1"/>
    <col min="14095" max="14095" width="12.7109375" customWidth="1"/>
    <col min="14096" max="14096" width="1.7109375" customWidth="1"/>
    <col min="14097" max="14097" width="12.7109375" customWidth="1"/>
    <col min="14098" max="14098" width="27.28515625" customWidth="1"/>
    <col min="14101" max="14101" width="17.85546875" customWidth="1"/>
    <col min="14338" max="14338" width="6.5703125" customWidth="1"/>
    <col min="14339" max="14339" width="10.7109375" customWidth="1"/>
    <col min="14340" max="14340" width="7" customWidth="1"/>
    <col min="14341" max="14341" width="74" customWidth="1"/>
    <col min="14342" max="14342" width="9.140625" customWidth="1"/>
    <col min="14343" max="14343" width="12.7109375" customWidth="1"/>
    <col min="14344" max="14344" width="1.7109375" customWidth="1"/>
    <col min="14345" max="14345" width="12.7109375" customWidth="1"/>
    <col min="14346" max="14346" width="1.7109375" customWidth="1"/>
    <col min="14347" max="14347" width="12.7109375" customWidth="1"/>
    <col min="14348" max="14348" width="1.7109375" customWidth="1"/>
    <col min="14349" max="14349" width="12.7109375" customWidth="1"/>
    <col min="14350" max="14350" width="1.7109375" customWidth="1"/>
    <col min="14351" max="14351" width="12.7109375" customWidth="1"/>
    <col min="14352" max="14352" width="1.7109375" customWidth="1"/>
    <col min="14353" max="14353" width="12.7109375" customWidth="1"/>
    <col min="14354" max="14354" width="27.28515625" customWidth="1"/>
    <col min="14357" max="14357" width="17.85546875" customWidth="1"/>
    <col min="14594" max="14594" width="6.5703125" customWidth="1"/>
    <col min="14595" max="14595" width="10.7109375" customWidth="1"/>
    <col min="14596" max="14596" width="7" customWidth="1"/>
    <col min="14597" max="14597" width="74" customWidth="1"/>
    <col min="14598" max="14598" width="9.140625" customWidth="1"/>
    <col min="14599" max="14599" width="12.7109375" customWidth="1"/>
    <col min="14600" max="14600" width="1.7109375" customWidth="1"/>
    <col min="14601" max="14601" width="12.7109375" customWidth="1"/>
    <col min="14602" max="14602" width="1.7109375" customWidth="1"/>
    <col min="14603" max="14603" width="12.7109375" customWidth="1"/>
    <col min="14604" max="14604" width="1.7109375" customWidth="1"/>
    <col min="14605" max="14605" width="12.7109375" customWidth="1"/>
    <col min="14606" max="14606" width="1.7109375" customWidth="1"/>
    <col min="14607" max="14607" width="12.7109375" customWidth="1"/>
    <col min="14608" max="14608" width="1.7109375" customWidth="1"/>
    <col min="14609" max="14609" width="12.7109375" customWidth="1"/>
    <col min="14610" max="14610" width="27.28515625" customWidth="1"/>
    <col min="14613" max="14613" width="17.85546875" customWidth="1"/>
    <col min="14850" max="14850" width="6.5703125" customWidth="1"/>
    <col min="14851" max="14851" width="10.7109375" customWidth="1"/>
    <col min="14852" max="14852" width="7" customWidth="1"/>
    <col min="14853" max="14853" width="74" customWidth="1"/>
    <col min="14854" max="14854" width="9.140625" customWidth="1"/>
    <col min="14855" max="14855" width="12.7109375" customWidth="1"/>
    <col min="14856" max="14856" width="1.7109375" customWidth="1"/>
    <col min="14857" max="14857" width="12.7109375" customWidth="1"/>
    <col min="14858" max="14858" width="1.7109375" customWidth="1"/>
    <col min="14859" max="14859" width="12.7109375" customWidth="1"/>
    <col min="14860" max="14860" width="1.7109375" customWidth="1"/>
    <col min="14861" max="14861" width="12.7109375" customWidth="1"/>
    <col min="14862" max="14862" width="1.7109375" customWidth="1"/>
    <col min="14863" max="14863" width="12.7109375" customWidth="1"/>
    <col min="14864" max="14864" width="1.7109375" customWidth="1"/>
    <col min="14865" max="14865" width="12.7109375" customWidth="1"/>
    <col min="14866" max="14866" width="27.28515625" customWidth="1"/>
    <col min="14869" max="14869" width="17.85546875" customWidth="1"/>
    <col min="15106" max="15106" width="6.5703125" customWidth="1"/>
    <col min="15107" max="15107" width="10.7109375" customWidth="1"/>
    <col min="15108" max="15108" width="7" customWidth="1"/>
    <col min="15109" max="15109" width="74" customWidth="1"/>
    <col min="15110" max="15110" width="9.140625" customWidth="1"/>
    <col min="15111" max="15111" width="12.7109375" customWidth="1"/>
    <col min="15112" max="15112" width="1.7109375" customWidth="1"/>
    <col min="15113" max="15113" width="12.7109375" customWidth="1"/>
    <col min="15114" max="15114" width="1.7109375" customWidth="1"/>
    <col min="15115" max="15115" width="12.7109375" customWidth="1"/>
    <col min="15116" max="15116" width="1.7109375" customWidth="1"/>
    <col min="15117" max="15117" width="12.7109375" customWidth="1"/>
    <col min="15118" max="15118" width="1.7109375" customWidth="1"/>
    <col min="15119" max="15119" width="12.7109375" customWidth="1"/>
    <col min="15120" max="15120" width="1.7109375" customWidth="1"/>
    <col min="15121" max="15121" width="12.7109375" customWidth="1"/>
    <col min="15122" max="15122" width="27.28515625" customWidth="1"/>
    <col min="15125" max="15125" width="17.85546875" customWidth="1"/>
    <col min="15362" max="15362" width="6.5703125" customWidth="1"/>
    <col min="15363" max="15363" width="10.7109375" customWidth="1"/>
    <col min="15364" max="15364" width="7" customWidth="1"/>
    <col min="15365" max="15365" width="74" customWidth="1"/>
    <col min="15366" max="15366" width="9.140625" customWidth="1"/>
    <col min="15367" max="15367" width="12.7109375" customWidth="1"/>
    <col min="15368" max="15368" width="1.7109375" customWidth="1"/>
    <col min="15369" max="15369" width="12.7109375" customWidth="1"/>
    <col min="15370" max="15370" width="1.7109375" customWidth="1"/>
    <col min="15371" max="15371" width="12.7109375" customWidth="1"/>
    <col min="15372" max="15372" width="1.7109375" customWidth="1"/>
    <col min="15373" max="15373" width="12.7109375" customWidth="1"/>
    <col min="15374" max="15374" width="1.7109375" customWidth="1"/>
    <col min="15375" max="15375" width="12.7109375" customWidth="1"/>
    <col min="15376" max="15376" width="1.7109375" customWidth="1"/>
    <col min="15377" max="15377" width="12.7109375" customWidth="1"/>
    <col min="15378" max="15378" width="27.28515625" customWidth="1"/>
    <col min="15381" max="15381" width="17.85546875" customWidth="1"/>
    <col min="15618" max="15618" width="6.5703125" customWidth="1"/>
    <col min="15619" max="15619" width="10.7109375" customWidth="1"/>
    <col min="15620" max="15620" width="7" customWidth="1"/>
    <col min="15621" max="15621" width="74" customWidth="1"/>
    <col min="15622" max="15622" width="9.140625" customWidth="1"/>
    <col min="15623" max="15623" width="12.7109375" customWidth="1"/>
    <col min="15624" max="15624" width="1.7109375" customWidth="1"/>
    <col min="15625" max="15625" width="12.7109375" customWidth="1"/>
    <col min="15626" max="15626" width="1.7109375" customWidth="1"/>
    <col min="15627" max="15627" width="12.7109375" customWidth="1"/>
    <col min="15628" max="15628" width="1.7109375" customWidth="1"/>
    <col min="15629" max="15629" width="12.7109375" customWidth="1"/>
    <col min="15630" max="15630" width="1.7109375" customWidth="1"/>
    <col min="15631" max="15631" width="12.7109375" customWidth="1"/>
    <col min="15632" max="15632" width="1.7109375" customWidth="1"/>
    <col min="15633" max="15633" width="12.7109375" customWidth="1"/>
    <col min="15634" max="15634" width="27.28515625" customWidth="1"/>
    <col min="15637" max="15637" width="17.85546875" customWidth="1"/>
    <col min="15874" max="15874" width="6.5703125" customWidth="1"/>
    <col min="15875" max="15875" width="10.7109375" customWidth="1"/>
    <col min="15876" max="15876" width="7" customWidth="1"/>
    <col min="15877" max="15877" width="74" customWidth="1"/>
    <col min="15878" max="15878" width="9.140625" customWidth="1"/>
    <col min="15879" max="15879" width="12.7109375" customWidth="1"/>
    <col min="15880" max="15880" width="1.7109375" customWidth="1"/>
    <col min="15881" max="15881" width="12.7109375" customWidth="1"/>
    <col min="15882" max="15882" width="1.7109375" customWidth="1"/>
    <col min="15883" max="15883" width="12.7109375" customWidth="1"/>
    <col min="15884" max="15884" width="1.7109375" customWidth="1"/>
    <col min="15885" max="15885" width="12.7109375" customWidth="1"/>
    <col min="15886" max="15886" width="1.7109375" customWidth="1"/>
    <col min="15887" max="15887" width="12.7109375" customWidth="1"/>
    <col min="15888" max="15888" width="1.7109375" customWidth="1"/>
    <col min="15889" max="15889" width="12.7109375" customWidth="1"/>
    <col min="15890" max="15890" width="27.28515625" customWidth="1"/>
    <col min="15893" max="15893" width="17.85546875" customWidth="1"/>
    <col min="16130" max="16130" width="6.5703125" customWidth="1"/>
    <col min="16131" max="16131" width="10.7109375" customWidth="1"/>
    <col min="16132" max="16132" width="7" customWidth="1"/>
    <col min="16133" max="16133" width="74" customWidth="1"/>
    <col min="16134" max="16134" width="9.140625" customWidth="1"/>
    <col min="16135" max="16135" width="12.7109375" customWidth="1"/>
    <col min="16136" max="16136" width="1.7109375" customWidth="1"/>
    <col min="16137" max="16137" width="12.7109375" customWidth="1"/>
    <col min="16138" max="16138" width="1.7109375" customWidth="1"/>
    <col min="16139" max="16139" width="12.7109375" customWidth="1"/>
    <col min="16140" max="16140" width="1.7109375" customWidth="1"/>
    <col min="16141" max="16141" width="12.7109375" customWidth="1"/>
    <col min="16142" max="16142" width="1.7109375" customWidth="1"/>
    <col min="16143" max="16143" width="12.7109375" customWidth="1"/>
    <col min="16144" max="16144" width="1.7109375" customWidth="1"/>
    <col min="16145" max="16145" width="12.7109375" customWidth="1"/>
    <col min="16146" max="16146" width="27.28515625" customWidth="1"/>
    <col min="16149" max="16149" width="17.85546875" customWidth="1"/>
  </cols>
  <sheetData>
    <row r="1" spans="1:43">
      <c r="A1" s="69"/>
      <c r="B1" s="726" t="s">
        <v>0</v>
      </c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6"/>
      <c r="N1" s="726"/>
      <c r="O1" s="726"/>
      <c r="P1" s="726"/>
      <c r="Q1" s="726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</row>
    <row r="2" spans="1:43">
      <c r="A2" s="69"/>
      <c r="B2" s="727" t="s">
        <v>1</v>
      </c>
      <c r="C2" s="727"/>
      <c r="D2" s="727"/>
      <c r="E2" s="727"/>
      <c r="F2" s="727"/>
      <c r="G2" s="727"/>
      <c r="H2" s="727"/>
      <c r="I2" s="727"/>
      <c r="J2" s="727"/>
      <c r="K2" s="727"/>
      <c r="L2" s="727"/>
      <c r="M2" s="727"/>
      <c r="N2" s="727"/>
      <c r="O2" s="727"/>
      <c r="P2" s="727"/>
      <c r="Q2" s="727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</row>
    <row r="3" spans="1:43">
      <c r="A3" s="69"/>
      <c r="B3" s="526"/>
      <c r="C3" s="526"/>
      <c r="D3" s="526"/>
      <c r="E3" s="623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</row>
    <row r="4" spans="1:43" ht="16.5" thickBot="1">
      <c r="A4" s="69"/>
      <c r="B4" s="733" t="s">
        <v>137</v>
      </c>
      <c r="C4" s="734"/>
      <c r="D4" s="734"/>
      <c r="E4" s="734"/>
      <c r="F4" s="734"/>
      <c r="G4" s="734"/>
      <c r="H4" s="734"/>
      <c r="I4" s="734"/>
      <c r="J4" s="734"/>
      <c r="K4" s="734"/>
      <c r="L4" s="734"/>
      <c r="M4" s="734"/>
      <c r="N4" s="734"/>
      <c r="O4" s="734"/>
      <c r="P4" s="734"/>
      <c r="Q4" s="735"/>
      <c r="R4" s="99"/>
      <c r="S4" s="86"/>
      <c r="T4" s="86"/>
      <c r="U4" s="86"/>
      <c r="V4" s="86"/>
      <c r="W4" s="86"/>
      <c r="X4" s="86"/>
      <c r="Y4" s="86"/>
      <c r="Z4" s="86"/>
      <c r="AA4" s="86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</row>
    <row r="5" spans="1:43" ht="33.75" customHeight="1" thickBot="1">
      <c r="A5" s="69"/>
      <c r="B5" s="90"/>
      <c r="C5" s="90"/>
      <c r="D5" s="90"/>
      <c r="E5" s="719" t="s">
        <v>520</v>
      </c>
      <c r="F5" s="720"/>
      <c r="G5" s="720"/>
      <c r="H5" s="720"/>
      <c r="I5" s="720"/>
      <c r="J5" s="90"/>
      <c r="K5" s="90"/>
      <c r="L5" s="90"/>
      <c r="M5" s="90"/>
      <c r="N5" s="90"/>
      <c r="O5" s="90"/>
      <c r="P5" s="90"/>
      <c r="Q5" s="90"/>
      <c r="R5" s="99"/>
      <c r="S5" s="86"/>
      <c r="T5" s="86"/>
      <c r="U5" s="86"/>
      <c r="V5" s="86"/>
      <c r="W5" s="86"/>
      <c r="X5" s="86"/>
      <c r="Y5" s="86"/>
      <c r="Z5" s="86"/>
      <c r="AA5" s="86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</row>
    <row r="6" spans="1:43" ht="15.75" thickTop="1">
      <c r="A6" s="69"/>
      <c r="B6" s="91" t="s">
        <v>138</v>
      </c>
      <c r="C6" s="124" t="str">
        <f>INFO!$B$20</f>
        <v>Revitalização da Pista de Skate</v>
      </c>
      <c r="D6" s="124"/>
      <c r="E6" s="624"/>
      <c r="F6" s="532" t="s">
        <v>628</v>
      </c>
      <c r="G6" s="124" t="str">
        <f>INFO!B28</f>
        <v>Elton Maeda</v>
      </c>
      <c r="H6" s="124"/>
      <c r="I6" s="533"/>
      <c r="J6" s="534"/>
      <c r="K6" s="534"/>
      <c r="L6" s="534"/>
      <c r="M6" s="534"/>
      <c r="N6" s="534"/>
      <c r="O6" s="736" t="str">
        <f>INFO!B25</f>
        <v>REVISÃO 00</v>
      </c>
      <c r="P6" s="737"/>
      <c r="Q6" s="738"/>
      <c r="R6" s="219"/>
      <c r="S6" s="86"/>
      <c r="T6" s="86"/>
      <c r="U6" s="86"/>
      <c r="V6" s="86"/>
      <c r="W6" s="86"/>
      <c r="X6" s="86"/>
      <c r="Y6" s="86"/>
      <c r="Z6" s="86"/>
      <c r="AA6" s="86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</row>
    <row r="7" spans="1:43">
      <c r="A7" s="69"/>
      <c r="B7" s="535" t="s">
        <v>89</v>
      </c>
      <c r="C7" s="527" t="str">
        <f>INFO!B21</f>
        <v>Rua Jabobe Worms, Centro - Espirito Santo do Pinhal/SP</v>
      </c>
      <c r="D7" s="527"/>
      <c r="E7" s="625"/>
      <c r="F7" s="536" t="s">
        <v>27</v>
      </c>
      <c r="G7" s="527" t="str">
        <f>INFO!B29</f>
        <v>A72570-6</v>
      </c>
      <c r="H7" s="537"/>
      <c r="I7" s="537"/>
      <c r="J7" s="538"/>
      <c r="K7" s="539"/>
      <c r="L7" s="538"/>
      <c r="M7" s="538"/>
      <c r="N7" s="538"/>
      <c r="O7" s="739"/>
      <c r="P7" s="723"/>
      <c r="Q7" s="740"/>
      <c r="R7" s="219"/>
      <c r="S7" s="86"/>
      <c r="T7" s="86"/>
      <c r="U7" s="86"/>
      <c r="V7" s="86"/>
      <c r="W7" s="86"/>
      <c r="X7" s="86"/>
      <c r="Y7" s="86"/>
      <c r="Z7" s="86"/>
      <c r="AA7" s="86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</row>
    <row r="8" spans="1:43" ht="15.75" thickBot="1">
      <c r="A8" s="69"/>
      <c r="B8" s="535" t="s">
        <v>90</v>
      </c>
      <c r="C8" s="527" t="str">
        <f>INFO!B7</f>
        <v>Espririto Santo do Pinhal/SP</v>
      </c>
      <c r="D8" s="527"/>
      <c r="E8" s="540"/>
      <c r="F8" s="541" t="s">
        <v>92</v>
      </c>
      <c r="G8" s="527">
        <f>INFO!B30</f>
        <v>0</v>
      </c>
      <c r="H8" s="542"/>
      <c r="I8" s="537"/>
      <c r="J8" s="538"/>
      <c r="K8" s="539"/>
      <c r="L8" s="538"/>
      <c r="M8" s="538"/>
      <c r="N8" s="538"/>
      <c r="O8" s="739"/>
      <c r="P8" s="723"/>
      <c r="Q8" s="740"/>
      <c r="R8" s="99"/>
      <c r="S8" s="86"/>
      <c r="T8" s="86"/>
      <c r="U8" s="86"/>
      <c r="V8" s="86"/>
      <c r="W8" s="86"/>
      <c r="X8" s="86"/>
      <c r="Y8" s="86"/>
      <c r="Z8" s="86"/>
      <c r="AA8" s="86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</row>
    <row r="9" spans="1:43" ht="18.75" thickTop="1">
      <c r="A9" s="69"/>
      <c r="B9" s="93"/>
      <c r="C9" s="543"/>
      <c r="D9" s="543"/>
      <c r="E9" s="626"/>
      <c r="F9" s="545"/>
      <c r="G9" s="546"/>
      <c r="H9" s="546"/>
      <c r="I9" s="547"/>
      <c r="J9" s="548"/>
      <c r="K9" s="549"/>
      <c r="L9" s="548"/>
      <c r="M9" s="550"/>
      <c r="N9" s="548"/>
      <c r="O9" s="548"/>
      <c r="P9" s="548"/>
      <c r="Q9" s="548"/>
      <c r="R9" s="99"/>
      <c r="S9" s="86"/>
      <c r="T9" s="86"/>
      <c r="U9" s="86"/>
      <c r="V9" s="86"/>
      <c r="W9" s="86"/>
      <c r="X9" s="86"/>
      <c r="Y9" s="86"/>
      <c r="Z9" s="86"/>
      <c r="AA9" s="86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</row>
    <row r="10" spans="1:43" s="233" customFormat="1" ht="38.25">
      <c r="B10" s="225" t="s">
        <v>93</v>
      </c>
      <c r="C10" s="525" t="s">
        <v>96</v>
      </c>
      <c r="D10" s="226" t="s">
        <v>97</v>
      </c>
      <c r="E10" s="627" t="s">
        <v>98</v>
      </c>
      <c r="F10" s="228" t="s">
        <v>99</v>
      </c>
      <c r="G10" s="741" t="s">
        <v>139</v>
      </c>
      <c r="H10" s="742"/>
      <c r="I10" s="742"/>
      <c r="J10" s="742"/>
      <c r="K10" s="742"/>
      <c r="L10" s="742"/>
      <c r="M10" s="742"/>
      <c r="N10" s="742"/>
      <c r="O10" s="742"/>
      <c r="P10" s="742"/>
      <c r="Q10" s="743"/>
      <c r="R10" s="490" t="s">
        <v>232</v>
      </c>
    </row>
    <row r="11" spans="1:43" s="233" customFormat="1" ht="12.75">
      <c r="B11" s="522" t="str">
        <f>ORÇ!B12</f>
        <v xml:space="preserve"> 1 </v>
      </c>
      <c r="C11" s="523"/>
      <c r="D11" s="523"/>
      <c r="E11" s="628" t="str">
        <f>ORÇ!E12</f>
        <v>SERVIÇOS PRELIMINARES</v>
      </c>
      <c r="F11" s="524"/>
      <c r="G11" s="524"/>
      <c r="H11" s="524"/>
      <c r="I11" s="524"/>
      <c r="J11" s="524"/>
      <c r="K11" s="524"/>
      <c r="L11" s="524"/>
      <c r="M11" s="524"/>
      <c r="N11" s="524"/>
      <c r="O11" s="524"/>
      <c r="P11" s="524"/>
      <c r="Q11" s="572"/>
      <c r="R11" s="574"/>
    </row>
    <row r="12" spans="1:43" s="234" customFormat="1" ht="25.5">
      <c r="B12" s="236" t="str">
        <f>ORÇ!B13</f>
        <v xml:space="preserve"> 1.1 </v>
      </c>
      <c r="C12" s="236" t="str">
        <f>ORÇ!D13</f>
        <v>SINAPI</v>
      </c>
      <c r="D12" s="236" t="str">
        <f>ORÇ!C13</f>
        <v xml:space="preserve"> 00004813 </v>
      </c>
      <c r="E12" s="629" t="str">
        <f>ORÇ!E13</f>
        <v>PLACA DE OBRA (PARA CONSTRUCAO CIVIL) EM CHAPA GALVANIZADA *N. 22*, ADESIVADA, DE *2,0 X 1,125* M</v>
      </c>
      <c r="F12" s="236" t="str">
        <f>ORÇ!F13</f>
        <v>m²</v>
      </c>
      <c r="G12" s="237"/>
      <c r="H12" s="237"/>
      <c r="I12" s="237"/>
      <c r="J12" s="237"/>
      <c r="K12" s="491" t="s">
        <v>522</v>
      </c>
      <c r="L12" s="491" t="s">
        <v>523</v>
      </c>
      <c r="M12" s="491" t="s">
        <v>524</v>
      </c>
      <c r="N12" s="491" t="s">
        <v>523</v>
      </c>
      <c r="O12" s="491" t="s">
        <v>233</v>
      </c>
      <c r="P12" s="491" t="s">
        <v>140</v>
      </c>
      <c r="Q12" s="573" t="s">
        <v>234</v>
      </c>
      <c r="R12" s="575"/>
    </row>
    <row r="13" spans="1:43" s="235" customFormat="1" ht="12.75">
      <c r="B13" s="567"/>
      <c r="C13" s="568"/>
      <c r="D13" s="568"/>
      <c r="E13" s="630"/>
      <c r="F13" s="570"/>
      <c r="G13" s="571"/>
      <c r="H13" s="571"/>
      <c r="I13" s="571"/>
      <c r="J13" s="571"/>
      <c r="K13" s="571"/>
      <c r="L13" s="571"/>
      <c r="M13" s="571"/>
      <c r="N13" s="571"/>
      <c r="O13" s="571"/>
      <c r="P13" s="571"/>
      <c r="Q13" s="571"/>
      <c r="R13" s="561">
        <f>Q588</f>
        <v>543.20000000000005</v>
      </c>
    </row>
    <row r="14" spans="1:43" s="235" customFormat="1" ht="12.75">
      <c r="B14" s="567"/>
      <c r="C14" s="568"/>
      <c r="D14" s="568"/>
      <c r="E14" s="630"/>
      <c r="F14" s="570"/>
      <c r="G14" s="571"/>
      <c r="H14" s="571"/>
      <c r="I14" s="571"/>
      <c r="J14" s="571"/>
      <c r="K14" s="571">
        <v>4</v>
      </c>
      <c r="L14" s="571"/>
      <c r="M14" s="571">
        <v>2.5</v>
      </c>
      <c r="N14" s="571"/>
      <c r="O14" s="571">
        <v>1</v>
      </c>
      <c r="P14" s="571"/>
      <c r="Q14" s="571">
        <f>O14*M14*K14</f>
        <v>10</v>
      </c>
      <c r="R14" s="561"/>
    </row>
    <row r="15" spans="1:43" s="235" customFormat="1" ht="12.75">
      <c r="B15" s="567"/>
      <c r="C15" s="568"/>
      <c r="D15" s="568"/>
      <c r="E15" s="630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61"/>
    </row>
    <row r="16" spans="1:43" s="235" customFormat="1" ht="12.75">
      <c r="B16" s="562"/>
      <c r="C16" s="563"/>
      <c r="D16" s="563"/>
      <c r="E16" s="631"/>
      <c r="F16" s="565"/>
      <c r="G16" s="565"/>
      <c r="H16" s="565"/>
      <c r="I16" s="565"/>
      <c r="J16" s="565"/>
      <c r="K16" s="565"/>
      <c r="L16" s="565"/>
      <c r="M16" s="565"/>
      <c r="N16" s="565"/>
      <c r="O16" s="566" t="s">
        <v>116</v>
      </c>
      <c r="P16" s="566" t="s">
        <v>140</v>
      </c>
      <c r="Q16" s="566">
        <f>ROUND(SUM(Q13:Q15),2)</f>
        <v>10</v>
      </c>
      <c r="R16" s="561"/>
    </row>
    <row r="17" spans="2:18" s="235" customFormat="1" ht="12.75">
      <c r="B17" s="635" t="str">
        <f>ORÇ!B14</f>
        <v xml:space="preserve"> 2 </v>
      </c>
      <c r="C17" s="635"/>
      <c r="D17" s="635"/>
      <c r="E17" s="636" t="str">
        <f>ORÇ!E14</f>
        <v>DEMOLIÇÕES</v>
      </c>
      <c r="F17" s="635"/>
      <c r="G17" s="637"/>
      <c r="H17" s="637"/>
      <c r="I17" s="637"/>
      <c r="J17" s="637"/>
      <c r="K17" s="637"/>
      <c r="L17" s="637"/>
      <c r="M17" s="637"/>
      <c r="N17" s="637"/>
      <c r="O17" s="637"/>
      <c r="P17" s="637"/>
      <c r="Q17" s="638"/>
      <c r="R17" s="561"/>
    </row>
    <row r="18" spans="2:18" s="235" customFormat="1" ht="25.5">
      <c r="B18" s="236" t="str">
        <f>ORÇ!B15</f>
        <v xml:space="preserve"> 2.1 </v>
      </c>
      <c r="C18" s="236" t="str">
        <f>ORÇ!D15</f>
        <v>CPOS</v>
      </c>
      <c r="D18" s="236" t="str">
        <f>ORÇ!C13</f>
        <v xml:space="preserve"> 00004813 </v>
      </c>
      <c r="E18" s="629" t="str">
        <f>ORÇ!E15</f>
        <v>Demolição mecanizada de concreto simples, inclusive fragmentação e acomodação do material</v>
      </c>
      <c r="F18" s="236" t="str">
        <f>ORÇ!F15</f>
        <v>m³</v>
      </c>
      <c r="G18" s="237"/>
      <c r="H18" s="237"/>
      <c r="I18" s="237"/>
      <c r="J18" s="237"/>
      <c r="K18" s="491" t="s">
        <v>525</v>
      </c>
      <c r="L18" s="491" t="s">
        <v>523</v>
      </c>
      <c r="M18" s="491" t="s">
        <v>526</v>
      </c>
      <c r="N18" s="491" t="s">
        <v>523</v>
      </c>
      <c r="O18" s="491" t="s">
        <v>233</v>
      </c>
      <c r="P18" s="491" t="s">
        <v>140</v>
      </c>
      <c r="Q18" s="573" t="s">
        <v>234</v>
      </c>
      <c r="R18" s="561"/>
    </row>
    <row r="19" spans="2:18" s="235" customFormat="1" ht="12.75">
      <c r="B19" s="567"/>
      <c r="C19" s="568"/>
      <c r="D19" s="568"/>
      <c r="E19" s="630"/>
      <c r="F19" s="570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1"/>
      <c r="R19" s="561"/>
    </row>
    <row r="20" spans="2:18" s="235" customFormat="1" ht="12.75">
      <c r="B20" s="567"/>
      <c r="C20" s="568"/>
      <c r="D20" s="568"/>
      <c r="E20" s="630"/>
      <c r="F20" s="570"/>
      <c r="G20" s="571"/>
      <c r="H20" s="571"/>
      <c r="I20" s="571"/>
      <c r="J20" s="571"/>
      <c r="K20" s="571">
        <v>543.20000000000005</v>
      </c>
      <c r="L20" s="571"/>
      <c r="M20" s="571">
        <v>0.1</v>
      </c>
      <c r="N20" s="571"/>
      <c r="O20" s="571">
        <v>1</v>
      </c>
      <c r="P20" s="571"/>
      <c r="Q20" s="571">
        <f>O20*M20*K20</f>
        <v>54.320000000000007</v>
      </c>
      <c r="R20" s="561"/>
    </row>
    <row r="21" spans="2:18" s="235" customFormat="1" ht="12.75">
      <c r="B21" s="567"/>
      <c r="C21" s="568"/>
      <c r="D21" s="568"/>
      <c r="E21" s="630"/>
      <c r="F21" s="570"/>
      <c r="G21" s="571"/>
      <c r="H21" s="571"/>
      <c r="I21" s="571"/>
      <c r="J21" s="571"/>
      <c r="K21" s="571"/>
      <c r="L21" s="571"/>
      <c r="M21" s="571"/>
      <c r="N21" s="571"/>
      <c r="O21" s="571"/>
      <c r="P21" s="571"/>
      <c r="Q21" s="571"/>
      <c r="R21" s="561"/>
    </row>
    <row r="22" spans="2:18" s="235" customFormat="1" ht="12.75">
      <c r="B22" s="562"/>
      <c r="C22" s="563"/>
      <c r="D22" s="563"/>
      <c r="E22" s="631"/>
      <c r="F22" s="565"/>
      <c r="G22" s="565"/>
      <c r="H22" s="565"/>
      <c r="I22" s="565"/>
      <c r="J22" s="565"/>
      <c r="K22" s="565"/>
      <c r="L22" s="565"/>
      <c r="M22" s="565"/>
      <c r="N22" s="565"/>
      <c r="O22" s="566" t="s">
        <v>116</v>
      </c>
      <c r="P22" s="566" t="s">
        <v>140</v>
      </c>
      <c r="Q22" s="566">
        <f>ROUND(SUM(Q19:Q21),2)</f>
        <v>54.32</v>
      </c>
      <c r="R22" s="561"/>
    </row>
    <row r="23" spans="2:18" s="235" customFormat="1" ht="12.75">
      <c r="B23" s="236" t="str">
        <f>ORÇ!B16</f>
        <v xml:space="preserve"> 2.2 </v>
      </c>
      <c r="C23" s="236" t="str">
        <f>ORÇ!D16</f>
        <v>CPOS</v>
      </c>
      <c r="D23" s="236" t="str">
        <f>ORÇ!C16</f>
        <v xml:space="preserve"> 03.01.020 </v>
      </c>
      <c r="E23" s="629" t="str">
        <f>ORÇ!E16</f>
        <v>Demolição manual de concreto simples</v>
      </c>
      <c r="F23" s="236" t="str">
        <f>ORÇ!F16</f>
        <v>m³</v>
      </c>
      <c r="G23" s="237"/>
      <c r="H23" s="237"/>
      <c r="I23" s="237"/>
      <c r="J23" s="237"/>
      <c r="K23" s="491" t="s">
        <v>525</v>
      </c>
      <c r="L23" s="491" t="s">
        <v>523</v>
      </c>
      <c r="M23" s="491" t="s">
        <v>526</v>
      </c>
      <c r="N23" s="491" t="s">
        <v>523</v>
      </c>
      <c r="O23" s="491" t="s">
        <v>233</v>
      </c>
      <c r="P23" s="491" t="s">
        <v>140</v>
      </c>
      <c r="Q23" s="573" t="s">
        <v>234</v>
      </c>
      <c r="R23" s="561"/>
    </row>
    <row r="24" spans="2:18" s="235" customFormat="1" ht="12.75">
      <c r="B24" s="567"/>
      <c r="C24" s="568"/>
      <c r="D24" s="568"/>
      <c r="E24" s="630"/>
      <c r="F24" s="570"/>
      <c r="G24" s="571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61"/>
    </row>
    <row r="25" spans="2:18" s="235" customFormat="1" ht="12.75">
      <c r="B25" s="567"/>
      <c r="C25" s="568"/>
      <c r="D25" s="568"/>
      <c r="E25" s="630" t="s">
        <v>527</v>
      </c>
      <c r="F25" s="570"/>
      <c r="G25" s="571"/>
      <c r="H25" s="571"/>
      <c r="I25" s="571"/>
      <c r="J25" s="571"/>
      <c r="K25" s="571">
        <v>32.119999999999997</v>
      </c>
      <c r="L25" s="571"/>
      <c r="M25" s="571">
        <v>0.03</v>
      </c>
      <c r="N25" s="571"/>
      <c r="O25" s="571">
        <v>1</v>
      </c>
      <c r="P25" s="571"/>
      <c r="Q25" s="571">
        <f>O25*M25*K25</f>
        <v>0.9635999999999999</v>
      </c>
      <c r="R25" s="561"/>
    </row>
    <row r="26" spans="2:18" s="235" customFormat="1" ht="13.5" customHeight="1">
      <c r="B26" s="567"/>
      <c r="C26" s="568"/>
      <c r="D26" s="568"/>
      <c r="E26" s="630" t="s">
        <v>528</v>
      </c>
      <c r="F26" s="570"/>
      <c r="G26" s="571"/>
      <c r="H26" s="571"/>
      <c r="I26" s="571"/>
      <c r="J26" s="571"/>
      <c r="K26" s="571">
        <v>107.27</v>
      </c>
      <c r="L26" s="571"/>
      <c r="M26" s="571">
        <v>0.03</v>
      </c>
      <c r="N26" s="571"/>
      <c r="O26" s="571">
        <v>1</v>
      </c>
      <c r="P26" s="571"/>
      <c r="Q26" s="571">
        <f>O26*M26*K26</f>
        <v>3.2180999999999997</v>
      </c>
      <c r="R26" s="561"/>
    </row>
    <row r="27" spans="2:18" s="235" customFormat="1" ht="13.5" customHeight="1">
      <c r="B27" s="567"/>
      <c r="C27" s="568"/>
      <c r="D27" s="568"/>
      <c r="E27" s="630"/>
      <c r="F27" s="570"/>
      <c r="G27" s="571"/>
      <c r="H27" s="571"/>
      <c r="I27" s="571"/>
      <c r="J27" s="571"/>
      <c r="K27" s="571"/>
      <c r="L27" s="571"/>
      <c r="M27" s="571"/>
      <c r="N27" s="571"/>
      <c r="O27" s="571"/>
      <c r="P27" s="571"/>
      <c r="Q27" s="571"/>
      <c r="R27" s="561"/>
    </row>
    <row r="28" spans="2:18" s="235" customFormat="1" ht="12.75">
      <c r="B28" s="562"/>
      <c r="C28" s="563"/>
      <c r="D28" s="563"/>
      <c r="E28" s="631"/>
      <c r="F28" s="565"/>
      <c r="G28" s="565"/>
      <c r="H28" s="565"/>
      <c r="I28" s="565"/>
      <c r="J28" s="565"/>
      <c r="K28" s="565"/>
      <c r="L28" s="565"/>
      <c r="M28" s="565"/>
      <c r="N28" s="565"/>
      <c r="O28" s="566" t="s">
        <v>116</v>
      </c>
      <c r="P28" s="566" t="s">
        <v>140</v>
      </c>
      <c r="Q28" s="566">
        <f>ROUND(SUM(Q24:Q26),2)</f>
        <v>4.18</v>
      </c>
      <c r="R28" s="561"/>
    </row>
    <row r="29" spans="2:18" s="235" customFormat="1" ht="12.75">
      <c r="B29" s="236" t="str">
        <f>ORÇ!B17</f>
        <v xml:space="preserve"> 2.3 </v>
      </c>
      <c r="C29" s="236" t="str">
        <f>ORÇ!D17</f>
        <v>CPOS</v>
      </c>
      <c r="D29" s="236" t="str">
        <f>ORÇ!C17</f>
        <v xml:space="preserve"> 04.09.100 </v>
      </c>
      <c r="E29" s="629" t="str">
        <f>ORÇ!E17</f>
        <v>Retirada de guarda-corpo ou gradil em geral</v>
      </c>
      <c r="F29" s="236" t="str">
        <f>ORÇ!F17</f>
        <v>m²</v>
      </c>
      <c r="G29" s="237"/>
      <c r="H29" s="237"/>
      <c r="I29" s="237"/>
      <c r="J29" s="237"/>
      <c r="K29" s="491"/>
      <c r="L29" s="491"/>
      <c r="M29" s="491" t="s">
        <v>522</v>
      </c>
      <c r="N29" s="491" t="s">
        <v>523</v>
      </c>
      <c r="O29" s="491" t="s">
        <v>233</v>
      </c>
      <c r="P29" s="491" t="s">
        <v>140</v>
      </c>
      <c r="Q29" s="573" t="s">
        <v>234</v>
      </c>
      <c r="R29" s="561"/>
    </row>
    <row r="30" spans="2:18" s="235" customFormat="1" ht="12.75">
      <c r="B30" s="567"/>
      <c r="C30" s="568"/>
      <c r="D30" s="568"/>
      <c r="E30" s="630"/>
      <c r="F30" s="570"/>
      <c r="G30" s="571"/>
      <c r="H30" s="571"/>
      <c r="I30" s="571"/>
      <c r="J30" s="571"/>
      <c r="K30" s="571"/>
      <c r="L30" s="571"/>
      <c r="M30" s="571"/>
      <c r="N30" s="571"/>
      <c r="O30" s="571"/>
      <c r="P30" s="571"/>
      <c r="Q30" s="571"/>
      <c r="R30" s="561"/>
    </row>
    <row r="31" spans="2:18" s="235" customFormat="1" ht="12.75">
      <c r="B31" s="567"/>
      <c r="C31" s="568"/>
      <c r="D31" s="568"/>
      <c r="E31" s="630" t="s">
        <v>529</v>
      </c>
      <c r="F31" s="570"/>
      <c r="G31" s="571"/>
      <c r="H31" s="571"/>
      <c r="I31" s="571"/>
      <c r="J31" s="571"/>
      <c r="K31" s="571"/>
      <c r="L31" s="571"/>
      <c r="M31" s="571">
        <v>11.4</v>
      </c>
      <c r="N31" s="571"/>
      <c r="O31" s="571">
        <v>1</v>
      </c>
      <c r="P31" s="571"/>
      <c r="Q31" s="571">
        <f>O31*M31</f>
        <v>11.4</v>
      </c>
      <c r="R31" s="561"/>
    </row>
    <row r="32" spans="2:18" s="235" customFormat="1" ht="12.75">
      <c r="B32" s="567"/>
      <c r="C32" s="568"/>
      <c r="D32" s="568"/>
      <c r="E32" s="630"/>
      <c r="F32" s="570"/>
      <c r="G32" s="571"/>
      <c r="H32" s="571"/>
      <c r="I32" s="571"/>
      <c r="J32" s="571"/>
      <c r="K32" s="571"/>
      <c r="L32" s="571"/>
      <c r="M32" s="571"/>
      <c r="N32" s="571"/>
      <c r="O32" s="571"/>
      <c r="P32" s="571"/>
      <c r="Q32" s="571"/>
      <c r="R32" s="561"/>
    </row>
    <row r="33" spans="2:18" s="235" customFormat="1" ht="12.75">
      <c r="B33" s="562"/>
      <c r="C33" s="563"/>
      <c r="D33" s="563"/>
      <c r="E33" s="631"/>
      <c r="F33" s="565"/>
      <c r="G33" s="565"/>
      <c r="H33" s="565"/>
      <c r="I33" s="565"/>
      <c r="J33" s="565"/>
      <c r="K33" s="565"/>
      <c r="L33" s="565"/>
      <c r="M33" s="565"/>
      <c r="N33" s="565"/>
      <c r="O33" s="566" t="s">
        <v>116</v>
      </c>
      <c r="P33" s="566" t="s">
        <v>140</v>
      </c>
      <c r="Q33" s="566">
        <f>ROUND(SUM(Q30:Q32),2)</f>
        <v>11.4</v>
      </c>
      <c r="R33" s="561"/>
    </row>
    <row r="34" spans="2:18" s="235" customFormat="1" ht="25.5">
      <c r="B34" s="236" t="str">
        <f>ORÇ!B18</f>
        <v xml:space="preserve"> 2.4 </v>
      </c>
      <c r="C34" s="236" t="str">
        <f>ORÇ!D18</f>
        <v>SINAPI</v>
      </c>
      <c r="D34" s="236" t="str">
        <f>ORÇ!C18</f>
        <v xml:space="preserve"> 97622 </v>
      </c>
      <c r="E34" s="629" t="str">
        <f>ORÇ!E18</f>
        <v>DEMOLIÇÃO DE ALVENARIA DE BLOCO FURADO, DE FORMA MANUAL, SEM REAPROVEITAMENTO. AF_12/2017</v>
      </c>
      <c r="F34" s="236" t="str">
        <f>ORÇ!F18</f>
        <v>m³</v>
      </c>
      <c r="G34" s="237"/>
      <c r="H34" s="237"/>
      <c r="I34" s="237"/>
      <c r="J34" s="237"/>
      <c r="K34" s="491" t="s">
        <v>532</v>
      </c>
      <c r="L34" s="491" t="s">
        <v>523</v>
      </c>
      <c r="M34" s="491" t="s">
        <v>525</v>
      </c>
      <c r="N34" s="491" t="s">
        <v>523</v>
      </c>
      <c r="O34" s="491" t="s">
        <v>233</v>
      </c>
      <c r="P34" s="491" t="s">
        <v>140</v>
      </c>
      <c r="Q34" s="573" t="s">
        <v>234</v>
      </c>
      <c r="R34" s="561"/>
    </row>
    <row r="35" spans="2:18" s="235" customFormat="1" ht="12.75">
      <c r="B35" s="567"/>
      <c r="C35" s="568"/>
      <c r="D35" s="568"/>
      <c r="E35" s="630"/>
      <c r="F35" s="570"/>
      <c r="G35" s="571"/>
      <c r="H35" s="571"/>
      <c r="I35" s="571"/>
      <c r="J35" s="571"/>
      <c r="K35" s="571"/>
      <c r="L35" s="571"/>
      <c r="M35" s="571"/>
      <c r="N35" s="571"/>
      <c r="O35" s="571"/>
      <c r="P35" s="571"/>
      <c r="Q35" s="571"/>
      <c r="R35" s="561"/>
    </row>
    <row r="36" spans="2:18" s="235" customFormat="1" ht="12.75">
      <c r="B36" s="567"/>
      <c r="C36" s="568"/>
      <c r="D36" s="568"/>
      <c r="E36" s="630" t="s">
        <v>530</v>
      </c>
      <c r="F36" s="570"/>
      <c r="G36" s="571"/>
      <c r="H36" s="571"/>
      <c r="I36" s="571"/>
      <c r="J36" s="571"/>
      <c r="K36" s="571">
        <v>1</v>
      </c>
      <c r="L36" s="571"/>
      <c r="M36" s="571">
        <v>2.52</v>
      </c>
      <c r="N36" s="571"/>
      <c r="O36" s="571">
        <v>1</v>
      </c>
      <c r="P36" s="571"/>
      <c r="Q36" s="571">
        <f>O36*M36*K36</f>
        <v>2.52</v>
      </c>
      <c r="R36" s="561"/>
    </row>
    <row r="37" spans="2:18" s="235" customFormat="1" ht="12.75">
      <c r="B37" s="567"/>
      <c r="C37" s="568"/>
      <c r="D37" s="568"/>
      <c r="E37" s="630"/>
      <c r="F37" s="570"/>
      <c r="G37" s="571"/>
      <c r="H37" s="571"/>
      <c r="I37" s="571"/>
      <c r="J37" s="571"/>
      <c r="K37" s="571"/>
      <c r="L37" s="571"/>
      <c r="M37" s="571"/>
      <c r="N37" s="571"/>
      <c r="O37" s="571"/>
      <c r="P37" s="571"/>
      <c r="Q37" s="571"/>
      <c r="R37" s="561"/>
    </row>
    <row r="38" spans="2:18" s="235" customFormat="1" ht="12.75">
      <c r="B38" s="562"/>
      <c r="C38" s="563"/>
      <c r="D38" s="563"/>
      <c r="E38" s="631"/>
      <c r="F38" s="565"/>
      <c r="G38" s="565"/>
      <c r="H38" s="565"/>
      <c r="I38" s="565"/>
      <c r="J38" s="565"/>
      <c r="K38" s="565"/>
      <c r="L38" s="565"/>
      <c r="M38" s="565"/>
      <c r="N38" s="565"/>
      <c r="O38" s="566" t="s">
        <v>116</v>
      </c>
      <c r="P38" s="566" t="s">
        <v>140</v>
      </c>
      <c r="Q38" s="566">
        <f>ROUND(SUM(Q35:Q37),2)</f>
        <v>2.52</v>
      </c>
      <c r="R38" s="561"/>
    </row>
    <row r="39" spans="2:18" s="235" customFormat="1" ht="12.75">
      <c r="B39" s="236" t="str">
        <f>ORÇ!B19</f>
        <v xml:space="preserve"> 2.5 </v>
      </c>
      <c r="C39" s="236" t="str">
        <f>ORÇ!D19</f>
        <v>SINAPI</v>
      </c>
      <c r="D39" s="236" t="str">
        <f>ORÇ!C19</f>
        <v xml:space="preserve"> 72897 </v>
      </c>
      <c r="E39" s="629" t="str">
        <f>ORÇ!E19</f>
        <v>CARGA MANUAL DE ENTULHO EM CAMINHAO BASCULANTE 6 M3</v>
      </c>
      <c r="F39" s="236" t="str">
        <f>ORÇ!F19</f>
        <v>m³</v>
      </c>
      <c r="G39" s="237"/>
      <c r="H39" s="237"/>
      <c r="I39" s="237"/>
      <c r="J39" s="237"/>
      <c r="K39" s="491"/>
      <c r="L39" s="491"/>
      <c r="M39" s="491" t="s">
        <v>531</v>
      </c>
      <c r="N39" s="491" t="s">
        <v>523</v>
      </c>
      <c r="O39" s="491" t="s">
        <v>233</v>
      </c>
      <c r="P39" s="491" t="s">
        <v>140</v>
      </c>
      <c r="Q39" s="573" t="s">
        <v>234</v>
      </c>
      <c r="R39" s="561"/>
    </row>
    <row r="40" spans="2:18" s="235" customFormat="1" ht="12.75">
      <c r="B40" s="567"/>
      <c r="C40" s="568"/>
      <c r="D40" s="568"/>
      <c r="E40" s="630"/>
      <c r="F40" s="570"/>
      <c r="G40" s="571"/>
      <c r="H40" s="571"/>
      <c r="I40" s="571"/>
      <c r="J40" s="571"/>
      <c r="K40" s="571"/>
      <c r="L40" s="571"/>
      <c r="M40" s="571"/>
      <c r="N40" s="571"/>
      <c r="O40" s="571"/>
      <c r="P40" s="571"/>
      <c r="Q40" s="571"/>
      <c r="R40" s="561"/>
    </row>
    <row r="41" spans="2:18" s="235" customFormat="1" ht="12.75">
      <c r="B41" s="567"/>
      <c r="C41" s="568"/>
      <c r="D41" s="568"/>
      <c r="E41" s="630"/>
      <c r="F41" s="570"/>
      <c r="G41" s="571"/>
      <c r="H41" s="571"/>
      <c r="I41" s="571"/>
      <c r="J41" s="571"/>
      <c r="K41" s="571"/>
      <c r="L41" s="571"/>
      <c r="M41" s="571">
        <f>Q22+Q28+Q38+(8*0.3*0.4)+(3.4*0.45*0.4)</f>
        <v>62.592000000000006</v>
      </c>
      <c r="N41" s="571"/>
      <c r="O41" s="571">
        <v>1</v>
      </c>
      <c r="P41" s="571"/>
      <c r="Q41" s="571">
        <f>O41*M41</f>
        <v>62.592000000000006</v>
      </c>
      <c r="R41" s="561"/>
    </row>
    <row r="42" spans="2:18" s="235" customFormat="1" ht="12.75">
      <c r="B42" s="567"/>
      <c r="C42" s="568"/>
      <c r="D42" s="568"/>
      <c r="E42" s="630"/>
      <c r="F42" s="570"/>
      <c r="G42" s="571"/>
      <c r="H42" s="571"/>
      <c r="I42" s="571"/>
      <c r="J42" s="571"/>
      <c r="K42" s="571"/>
      <c r="L42" s="571"/>
      <c r="M42" s="571"/>
      <c r="N42" s="571"/>
      <c r="O42" s="571"/>
      <c r="P42" s="571"/>
      <c r="Q42" s="571"/>
      <c r="R42" s="561"/>
    </row>
    <row r="43" spans="2:18" s="235" customFormat="1" ht="12.75">
      <c r="B43" s="562"/>
      <c r="C43" s="563"/>
      <c r="D43" s="563"/>
      <c r="E43" s="631"/>
      <c r="F43" s="565"/>
      <c r="G43" s="565"/>
      <c r="H43" s="565"/>
      <c r="I43" s="565"/>
      <c r="J43" s="565"/>
      <c r="K43" s="565"/>
      <c r="L43" s="565"/>
      <c r="M43" s="565"/>
      <c r="N43" s="565"/>
      <c r="O43" s="566" t="s">
        <v>116</v>
      </c>
      <c r="P43" s="566" t="s">
        <v>140</v>
      </c>
      <c r="Q43" s="566">
        <f>ROUND(SUM(Q40:Q42),2)</f>
        <v>62.59</v>
      </c>
      <c r="R43" s="561"/>
    </row>
    <row r="44" spans="2:18" s="235" customFormat="1" ht="25.5">
      <c r="B44" s="236" t="str">
        <f>ORÇ!B20</f>
        <v xml:space="preserve"> 2.6 </v>
      </c>
      <c r="C44" s="236" t="str">
        <f>ORÇ!D20</f>
        <v>SINAPI</v>
      </c>
      <c r="D44" s="236" t="str">
        <f>ORÇ!C20</f>
        <v xml:space="preserve"> 97914 </v>
      </c>
      <c r="E44" s="629" t="str">
        <f>ORÇ!E20</f>
        <v>TRANSPORTE COM CAMINHÃO BASCULANTE DE 6 M3, EM VIA URBANA PAVIMENTADA, DMT ATÉ 30 KM (UNIDADE: M3XKM). AF_01/2018</v>
      </c>
      <c r="F44" s="236" t="str">
        <f>ORÇ!F20</f>
        <v>M3XKM</v>
      </c>
      <c r="G44" s="237"/>
      <c r="H44" s="237"/>
      <c r="I44" s="237"/>
      <c r="J44" s="237"/>
      <c r="K44" s="491" t="s">
        <v>533</v>
      </c>
      <c r="L44" s="491" t="s">
        <v>523</v>
      </c>
      <c r="M44" s="491" t="s">
        <v>531</v>
      </c>
      <c r="N44" s="491" t="s">
        <v>523</v>
      </c>
      <c r="O44" s="491" t="s">
        <v>233</v>
      </c>
      <c r="P44" s="491" t="s">
        <v>140</v>
      </c>
      <c r="Q44" s="573" t="s">
        <v>234</v>
      </c>
      <c r="R44" s="561"/>
    </row>
    <row r="45" spans="2:18" s="235" customFormat="1" ht="12.75">
      <c r="B45" s="567"/>
      <c r="C45" s="568"/>
      <c r="D45" s="568"/>
      <c r="E45" s="630"/>
      <c r="F45" s="570"/>
      <c r="G45" s="571"/>
      <c r="H45" s="571"/>
      <c r="I45" s="571"/>
      <c r="J45" s="571"/>
      <c r="K45" s="571"/>
      <c r="L45" s="571"/>
      <c r="M45" s="571"/>
      <c r="N45" s="571"/>
      <c r="O45" s="571"/>
      <c r="P45" s="571"/>
      <c r="Q45" s="571"/>
      <c r="R45" s="561"/>
    </row>
    <row r="46" spans="2:18" s="235" customFormat="1" ht="12.75">
      <c r="B46" s="567"/>
      <c r="C46" s="568"/>
      <c r="D46" s="568"/>
      <c r="E46" s="630"/>
      <c r="F46" s="570"/>
      <c r="G46" s="571"/>
      <c r="H46" s="571"/>
      <c r="I46" s="571"/>
      <c r="J46" s="571"/>
      <c r="K46" s="571">
        <v>15</v>
      </c>
      <c r="L46" s="571"/>
      <c r="M46" s="571">
        <f>Q43</f>
        <v>62.59</v>
      </c>
      <c r="N46" s="571"/>
      <c r="O46" s="571">
        <v>1</v>
      </c>
      <c r="P46" s="571"/>
      <c r="Q46" s="571">
        <f>O46*M46*K46</f>
        <v>938.85</v>
      </c>
      <c r="R46" s="561"/>
    </row>
    <row r="47" spans="2:18" s="235" customFormat="1" ht="12.75">
      <c r="B47" s="567"/>
      <c r="C47" s="568"/>
      <c r="D47" s="568"/>
      <c r="E47" s="630"/>
      <c r="F47" s="570"/>
      <c r="G47" s="571"/>
      <c r="H47" s="571"/>
      <c r="I47" s="571"/>
      <c r="J47" s="571"/>
      <c r="K47" s="571"/>
      <c r="L47" s="571"/>
      <c r="M47" s="571"/>
      <c r="N47" s="571"/>
      <c r="O47" s="571"/>
      <c r="P47" s="571"/>
      <c r="Q47" s="571"/>
      <c r="R47" s="561"/>
    </row>
    <row r="48" spans="2:18" s="235" customFormat="1" ht="12.75">
      <c r="B48" s="562"/>
      <c r="C48" s="563"/>
      <c r="D48" s="563"/>
      <c r="E48" s="631"/>
      <c r="F48" s="565"/>
      <c r="G48" s="565"/>
      <c r="H48" s="565"/>
      <c r="I48" s="565"/>
      <c r="J48" s="565"/>
      <c r="K48" s="565"/>
      <c r="L48" s="565"/>
      <c r="M48" s="565"/>
      <c r="N48" s="565"/>
      <c r="O48" s="566" t="s">
        <v>116</v>
      </c>
      <c r="P48" s="566" t="s">
        <v>140</v>
      </c>
      <c r="Q48" s="566">
        <f>ROUND(SUM(Q45:Q47),2)</f>
        <v>938.85</v>
      </c>
      <c r="R48" s="561"/>
    </row>
    <row r="49" spans="2:18" s="235" customFormat="1" ht="12.75">
      <c r="B49" s="635" t="str">
        <f>ORÇ!B21</f>
        <v xml:space="preserve"> 3 </v>
      </c>
      <c r="C49" s="635"/>
      <c r="D49" s="635"/>
      <c r="E49" s="636" t="str">
        <f>ORÇ!E21</f>
        <v>PISO DE CIMENTO POLIDO</v>
      </c>
      <c r="F49" s="635"/>
      <c r="G49" s="637"/>
      <c r="H49" s="637"/>
      <c r="I49" s="637"/>
      <c r="J49" s="637"/>
      <c r="K49" s="637"/>
      <c r="L49" s="637"/>
      <c r="M49" s="637"/>
      <c r="N49" s="637"/>
      <c r="O49" s="637"/>
      <c r="P49" s="637"/>
      <c r="Q49" s="638"/>
      <c r="R49" s="561"/>
    </row>
    <row r="50" spans="2:18" s="235" customFormat="1" ht="25.5">
      <c r="B50" s="236" t="str">
        <f>ORÇ!B22</f>
        <v xml:space="preserve"> 3.1 </v>
      </c>
      <c r="C50" s="236" t="str">
        <f>ORÇ!D22</f>
        <v>SINAPI</v>
      </c>
      <c r="D50" s="236" t="str">
        <f>ORÇ!C22</f>
        <v xml:space="preserve"> 97086 </v>
      </c>
      <c r="E50" s="629" t="str">
        <f>ORÇ!E22</f>
        <v>FABRICAÇÃO, MONTAGEM E DESMONTAGEM DE FORMA PARA RADIER, EM MADEIRA SERRADA, 4 UTILIZAÇÕES. AF_09/2017</v>
      </c>
      <c r="F50" s="236" t="str">
        <f>ORÇ!F22</f>
        <v>m²</v>
      </c>
      <c r="G50" s="237"/>
      <c r="H50" s="237"/>
      <c r="I50" s="237"/>
      <c r="J50" s="237"/>
      <c r="K50" s="491" t="s">
        <v>522</v>
      </c>
      <c r="L50" s="491" t="s">
        <v>523</v>
      </c>
      <c r="M50" s="491" t="s">
        <v>526</v>
      </c>
      <c r="N50" s="491" t="s">
        <v>523</v>
      </c>
      <c r="O50" s="491" t="s">
        <v>233</v>
      </c>
      <c r="P50" s="491" t="s">
        <v>140</v>
      </c>
      <c r="Q50" s="573" t="s">
        <v>234</v>
      </c>
      <c r="R50" s="561"/>
    </row>
    <row r="51" spans="2:18" s="235" customFormat="1" ht="12.75">
      <c r="B51" s="567"/>
      <c r="C51" s="568"/>
      <c r="D51" s="568"/>
      <c r="E51" s="630"/>
      <c r="F51" s="570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  <c r="R51" s="561"/>
    </row>
    <row r="52" spans="2:18" s="235" customFormat="1" ht="12.75">
      <c r="B52" s="567"/>
      <c r="C52" s="568"/>
      <c r="D52" s="568"/>
      <c r="E52" s="630"/>
      <c r="F52" s="570"/>
      <c r="G52" s="571"/>
      <c r="H52" s="571"/>
      <c r="I52" s="571"/>
      <c r="J52" s="571"/>
      <c r="K52" s="571">
        <v>156</v>
      </c>
      <c r="L52" s="571"/>
      <c r="M52" s="571">
        <v>0.1</v>
      </c>
      <c r="N52" s="571"/>
      <c r="O52" s="571">
        <v>1</v>
      </c>
      <c r="P52" s="571"/>
      <c r="Q52" s="571">
        <f>O52*M52*K52</f>
        <v>15.600000000000001</v>
      </c>
      <c r="R52" s="561"/>
    </row>
    <row r="53" spans="2:18" s="235" customFormat="1" ht="12.75">
      <c r="B53" s="567"/>
      <c r="C53" s="568"/>
      <c r="D53" s="568"/>
      <c r="E53" s="630"/>
      <c r="F53" s="570"/>
      <c r="G53" s="571"/>
      <c r="H53" s="571"/>
      <c r="I53" s="571"/>
      <c r="J53" s="571"/>
      <c r="K53" s="571"/>
      <c r="L53" s="571"/>
      <c r="M53" s="571"/>
      <c r="N53" s="571"/>
      <c r="O53" s="571"/>
      <c r="P53" s="571"/>
      <c r="Q53" s="571"/>
      <c r="R53" s="561"/>
    </row>
    <row r="54" spans="2:18" s="235" customFormat="1" ht="12.75">
      <c r="B54" s="562"/>
      <c r="C54" s="563"/>
      <c r="D54" s="563"/>
      <c r="E54" s="631"/>
      <c r="F54" s="565"/>
      <c r="G54" s="565"/>
      <c r="H54" s="565"/>
      <c r="I54" s="565"/>
      <c r="J54" s="565"/>
      <c r="K54" s="565"/>
      <c r="L54" s="565"/>
      <c r="M54" s="565"/>
      <c r="N54" s="565"/>
      <c r="O54" s="566" t="s">
        <v>116</v>
      </c>
      <c r="P54" s="566" t="s">
        <v>140</v>
      </c>
      <c r="Q54" s="566">
        <f>ROUND(SUM(Q51:Q53),2)</f>
        <v>15.6</v>
      </c>
      <c r="R54" s="561"/>
    </row>
    <row r="55" spans="2:18" s="235" customFormat="1" ht="25.5">
      <c r="B55" s="236" t="str">
        <f>ORÇ!B23</f>
        <v xml:space="preserve"> 3.2 </v>
      </c>
      <c r="C55" s="236" t="str">
        <f>ORÇ!D23</f>
        <v>SINAPI</v>
      </c>
      <c r="D55" s="236" t="str">
        <f>ORÇ!C23</f>
        <v xml:space="preserve"> 96622 </v>
      </c>
      <c r="E55" s="629" t="str">
        <f>ORÇ!E23</f>
        <v>LASTRO COM MATERIAL GRANULAR, APLICAÇÃO EM PISOS OU RADIERS, ESPESSURA DE *5 CM*. AF_08/2017</v>
      </c>
      <c r="F55" s="236" t="str">
        <f>ORÇ!F23</f>
        <v>m³</v>
      </c>
      <c r="G55" s="237"/>
      <c r="H55" s="237"/>
      <c r="I55" s="237"/>
      <c r="J55" s="237"/>
      <c r="K55" s="491" t="s">
        <v>525</v>
      </c>
      <c r="L55" s="491" t="s">
        <v>523</v>
      </c>
      <c r="M55" s="491" t="s">
        <v>526</v>
      </c>
      <c r="N55" s="491" t="s">
        <v>523</v>
      </c>
      <c r="O55" s="491" t="s">
        <v>233</v>
      </c>
      <c r="P55" s="491" t="s">
        <v>140</v>
      </c>
      <c r="Q55" s="573" t="s">
        <v>234</v>
      </c>
      <c r="R55" s="561"/>
    </row>
    <row r="56" spans="2:18" s="235" customFormat="1" ht="12.75">
      <c r="B56" s="567"/>
      <c r="C56" s="568"/>
      <c r="D56" s="568"/>
      <c r="E56" s="630"/>
      <c r="F56" s="570"/>
      <c r="G56" s="571"/>
      <c r="H56" s="571"/>
      <c r="I56" s="571"/>
      <c r="J56" s="571"/>
      <c r="K56" s="571"/>
      <c r="L56" s="571"/>
      <c r="M56" s="571"/>
      <c r="N56" s="571"/>
      <c r="O56" s="571"/>
      <c r="P56" s="571"/>
      <c r="Q56" s="571"/>
      <c r="R56" s="561"/>
    </row>
    <row r="57" spans="2:18" s="235" customFormat="1" ht="12.75">
      <c r="B57" s="567"/>
      <c r="C57" s="568"/>
      <c r="D57" s="568"/>
      <c r="E57" s="630"/>
      <c r="F57" s="570"/>
      <c r="G57" s="571"/>
      <c r="H57" s="571"/>
      <c r="I57" s="571"/>
      <c r="J57" s="571"/>
      <c r="K57" s="571">
        <v>543.20000000000005</v>
      </c>
      <c r="L57" s="571"/>
      <c r="M57" s="571">
        <v>0.05</v>
      </c>
      <c r="N57" s="571"/>
      <c r="O57" s="571">
        <v>1</v>
      </c>
      <c r="P57" s="571"/>
      <c r="Q57" s="571">
        <f>O57*M57*K57</f>
        <v>27.160000000000004</v>
      </c>
      <c r="R57" s="561"/>
    </row>
    <row r="58" spans="2:18" s="235" customFormat="1" ht="12.75">
      <c r="B58" s="567"/>
      <c r="C58" s="568"/>
      <c r="D58" s="568"/>
      <c r="E58" s="630"/>
      <c r="F58" s="570"/>
      <c r="G58" s="571"/>
      <c r="H58" s="571"/>
      <c r="I58" s="571"/>
      <c r="J58" s="571"/>
      <c r="K58" s="571"/>
      <c r="L58" s="571"/>
      <c r="M58" s="571"/>
      <c r="N58" s="571"/>
      <c r="O58" s="571"/>
      <c r="P58" s="571"/>
      <c r="Q58" s="571"/>
      <c r="R58" s="561"/>
    </row>
    <row r="59" spans="2:18" s="235" customFormat="1" ht="12.75">
      <c r="B59" s="562"/>
      <c r="C59" s="563"/>
      <c r="D59" s="563"/>
      <c r="E59" s="631"/>
      <c r="F59" s="565"/>
      <c r="G59" s="565"/>
      <c r="H59" s="565"/>
      <c r="I59" s="565"/>
      <c r="J59" s="565"/>
      <c r="K59" s="565"/>
      <c r="L59" s="565"/>
      <c r="M59" s="565"/>
      <c r="N59" s="565"/>
      <c r="O59" s="566" t="s">
        <v>116</v>
      </c>
      <c r="P59" s="566" t="s">
        <v>140</v>
      </c>
      <c r="Q59" s="566">
        <f>ROUND(SUM(Q56:Q58),2)</f>
        <v>27.16</v>
      </c>
      <c r="R59" s="561"/>
    </row>
    <row r="60" spans="2:18" s="235" customFormat="1" ht="25.5">
      <c r="B60" s="236" t="str">
        <f>ORÇ!B24</f>
        <v xml:space="preserve"> 3.3 </v>
      </c>
      <c r="C60" s="236" t="str">
        <f>ORÇ!D24</f>
        <v>SINAPI</v>
      </c>
      <c r="D60" s="236" t="str">
        <f>ORÇ!C24</f>
        <v xml:space="preserve"> 68053 </v>
      </c>
      <c r="E60" s="629" t="str">
        <f>ORÇ!E24</f>
        <v>FORNECIMENTO/INSTALACAO LONA PLASTICA PRETA, PARA IMPERMEABILIZACAO, ESPESSURA 150 MICRAS.</v>
      </c>
      <c r="F60" s="236" t="str">
        <f>ORÇ!F24</f>
        <v>m²</v>
      </c>
      <c r="G60" s="237"/>
      <c r="H60" s="237"/>
      <c r="I60" s="237"/>
      <c r="J60" s="237"/>
      <c r="K60" s="491"/>
      <c r="L60" s="491"/>
      <c r="M60" s="491" t="s">
        <v>525</v>
      </c>
      <c r="N60" s="491" t="s">
        <v>523</v>
      </c>
      <c r="O60" s="491" t="s">
        <v>233</v>
      </c>
      <c r="P60" s="491" t="s">
        <v>140</v>
      </c>
      <c r="Q60" s="573" t="s">
        <v>234</v>
      </c>
      <c r="R60" s="561"/>
    </row>
    <row r="61" spans="2:18" s="235" customFormat="1" ht="12.75">
      <c r="B61" s="567"/>
      <c r="C61" s="568"/>
      <c r="D61" s="568"/>
      <c r="E61" s="630"/>
      <c r="F61" s="570"/>
      <c r="G61" s="571"/>
      <c r="H61" s="571"/>
      <c r="I61" s="571"/>
      <c r="J61" s="571"/>
      <c r="K61" s="571"/>
      <c r="L61" s="571"/>
      <c r="M61" s="571"/>
      <c r="N61" s="571"/>
      <c r="O61" s="571"/>
      <c r="P61" s="571"/>
      <c r="Q61" s="571"/>
      <c r="R61" s="561"/>
    </row>
    <row r="62" spans="2:18" s="235" customFormat="1" ht="12.75">
      <c r="B62" s="567"/>
      <c r="C62" s="568"/>
      <c r="D62" s="568"/>
      <c r="E62" s="630"/>
      <c r="F62" s="570"/>
      <c r="G62" s="571"/>
      <c r="H62" s="571"/>
      <c r="I62" s="571"/>
      <c r="J62" s="571"/>
      <c r="K62" s="571"/>
      <c r="L62" s="571"/>
      <c r="M62" s="571">
        <f>K57</f>
        <v>543.20000000000005</v>
      </c>
      <c r="N62" s="571"/>
      <c r="O62" s="571">
        <v>1</v>
      </c>
      <c r="P62" s="571"/>
      <c r="Q62" s="571">
        <f>O62*M62</f>
        <v>543.20000000000005</v>
      </c>
      <c r="R62" s="561"/>
    </row>
    <row r="63" spans="2:18" s="235" customFormat="1" ht="12.75">
      <c r="B63" s="567"/>
      <c r="C63" s="568"/>
      <c r="D63" s="568"/>
      <c r="E63" s="630"/>
      <c r="F63" s="570"/>
      <c r="G63" s="571"/>
      <c r="H63" s="571"/>
      <c r="I63" s="571"/>
      <c r="J63" s="571"/>
      <c r="K63" s="571"/>
      <c r="L63" s="571"/>
      <c r="M63" s="571"/>
      <c r="N63" s="571"/>
      <c r="O63" s="571"/>
      <c r="P63" s="571"/>
      <c r="Q63" s="571"/>
      <c r="R63" s="561"/>
    </row>
    <row r="64" spans="2:18" s="235" customFormat="1" ht="12.75">
      <c r="B64" s="562"/>
      <c r="C64" s="563"/>
      <c r="D64" s="563"/>
      <c r="E64" s="631"/>
      <c r="F64" s="565"/>
      <c r="G64" s="565"/>
      <c r="H64" s="565"/>
      <c r="I64" s="565"/>
      <c r="J64" s="565"/>
      <c r="K64" s="565"/>
      <c r="L64" s="565"/>
      <c r="M64" s="565"/>
      <c r="N64" s="565"/>
      <c r="O64" s="566" t="s">
        <v>116</v>
      </c>
      <c r="P64" s="566" t="s">
        <v>140</v>
      </c>
      <c r="Q64" s="566">
        <f>ROUND(SUM(Q61:Q63),2)</f>
        <v>543.20000000000005</v>
      </c>
      <c r="R64" s="561"/>
    </row>
    <row r="65" spans="2:18" s="235" customFormat="1" ht="25.5">
      <c r="B65" s="236" t="str">
        <f>ORÇ!B25</f>
        <v xml:space="preserve"> 3.4 </v>
      </c>
      <c r="C65" s="236" t="str">
        <f>ORÇ!D25</f>
        <v>SINAPI</v>
      </c>
      <c r="D65" s="236" t="str">
        <f>ORÇ!C25</f>
        <v xml:space="preserve"> 85662 </v>
      </c>
      <c r="E65" s="629" t="str">
        <f>ORÇ!E25</f>
        <v>ARMACAO EM TELA DE ACO SOLDADA NERVURADA Q-92, ACO CA-60, 4,2MM, MALHA 15X15CM</v>
      </c>
      <c r="F65" s="236" t="str">
        <f>ORÇ!F25</f>
        <v>m²</v>
      </c>
      <c r="G65" s="237"/>
      <c r="H65" s="237"/>
      <c r="I65" s="237"/>
      <c r="J65" s="237"/>
      <c r="K65" s="491"/>
      <c r="L65" s="491"/>
      <c r="M65" s="491" t="s">
        <v>525</v>
      </c>
      <c r="N65" s="491" t="s">
        <v>523</v>
      </c>
      <c r="O65" s="491" t="s">
        <v>233</v>
      </c>
      <c r="P65" s="491" t="s">
        <v>140</v>
      </c>
      <c r="Q65" s="573" t="s">
        <v>234</v>
      </c>
      <c r="R65" s="561"/>
    </row>
    <row r="66" spans="2:18" s="235" customFormat="1" ht="12.75">
      <c r="B66" s="567"/>
      <c r="C66" s="568"/>
      <c r="D66" s="568"/>
      <c r="E66" s="630"/>
      <c r="F66" s="570"/>
      <c r="G66" s="571"/>
      <c r="H66" s="571"/>
      <c r="I66" s="571"/>
      <c r="J66" s="571"/>
      <c r="K66" s="571"/>
      <c r="L66" s="571"/>
      <c r="M66" s="571"/>
      <c r="N66" s="571"/>
      <c r="O66" s="571"/>
      <c r="P66" s="571"/>
      <c r="Q66" s="571"/>
      <c r="R66" s="561"/>
    </row>
    <row r="67" spans="2:18" s="235" customFormat="1" ht="12.75">
      <c r="B67" s="567"/>
      <c r="C67" s="568"/>
      <c r="D67" s="568"/>
      <c r="E67" s="630"/>
      <c r="F67" s="570"/>
      <c r="G67" s="571"/>
      <c r="H67" s="571"/>
      <c r="I67" s="571"/>
      <c r="J67" s="571"/>
      <c r="K67" s="571"/>
      <c r="L67" s="571"/>
      <c r="M67" s="571">
        <f>K57</f>
        <v>543.20000000000005</v>
      </c>
      <c r="N67" s="571"/>
      <c r="O67" s="571">
        <v>1</v>
      </c>
      <c r="P67" s="571"/>
      <c r="Q67" s="571">
        <f>O67*M67</f>
        <v>543.20000000000005</v>
      </c>
      <c r="R67" s="561"/>
    </row>
    <row r="68" spans="2:18" s="235" customFormat="1" ht="12.75">
      <c r="B68" s="567"/>
      <c r="C68" s="568"/>
      <c r="D68" s="568"/>
      <c r="E68" s="630"/>
      <c r="F68" s="570"/>
      <c r="G68" s="571"/>
      <c r="H68" s="571"/>
      <c r="I68" s="571"/>
      <c r="J68" s="571"/>
      <c r="K68" s="571"/>
      <c r="L68" s="571"/>
      <c r="M68" s="571"/>
      <c r="N68" s="571"/>
      <c r="O68" s="571"/>
      <c r="P68" s="571"/>
      <c r="Q68" s="571"/>
      <c r="R68" s="561"/>
    </row>
    <row r="69" spans="2:18" s="235" customFormat="1" ht="12.75">
      <c r="B69" s="562"/>
      <c r="C69" s="563"/>
      <c r="D69" s="563"/>
      <c r="E69" s="631"/>
      <c r="F69" s="565"/>
      <c r="G69" s="565"/>
      <c r="H69" s="565"/>
      <c r="I69" s="565"/>
      <c r="J69" s="565"/>
      <c r="K69" s="565"/>
      <c r="L69" s="565"/>
      <c r="M69" s="565"/>
      <c r="N69" s="565"/>
      <c r="O69" s="566" t="s">
        <v>116</v>
      </c>
      <c r="P69" s="566" t="s">
        <v>140</v>
      </c>
      <c r="Q69" s="566">
        <f>ROUND(SUM(Q66:Q68),2)</f>
        <v>543.20000000000005</v>
      </c>
      <c r="R69" s="561"/>
    </row>
    <row r="70" spans="2:18" s="235" customFormat="1" ht="38.25">
      <c r="B70" s="236" t="str">
        <f>ORÇ!B26</f>
        <v xml:space="preserve"> 3.5 </v>
      </c>
      <c r="C70" s="236" t="str">
        <f>ORÇ!D26</f>
        <v>SINAPI</v>
      </c>
      <c r="D70" s="236" t="str">
        <f>ORÇ!C26</f>
        <v xml:space="preserve"> 97094 </v>
      </c>
      <c r="E70" s="629" t="str">
        <f>ORÇ!E26</f>
        <v>CONCRETAGEM DE RADIER, PISO OU LAJE SOBRE SOLO, FCK 30 MPA, PARA ESPESSURA DE 10 CM - LANÇAMENTO, ADENSAMENTO E ACABAMENTO. AF_09/2017</v>
      </c>
      <c r="F70" s="236" t="str">
        <f>ORÇ!F26</f>
        <v>m³</v>
      </c>
      <c r="G70" s="237"/>
      <c r="H70" s="237"/>
      <c r="I70" s="237"/>
      <c r="J70" s="237"/>
      <c r="K70" s="491" t="s">
        <v>534</v>
      </c>
      <c r="L70" s="491" t="s">
        <v>523</v>
      </c>
      <c r="M70" s="491" t="s">
        <v>526</v>
      </c>
      <c r="N70" s="491" t="s">
        <v>523</v>
      </c>
      <c r="O70" s="491" t="s">
        <v>233</v>
      </c>
      <c r="P70" s="491" t="s">
        <v>140</v>
      </c>
      <c r="Q70" s="573" t="s">
        <v>234</v>
      </c>
      <c r="R70" s="561"/>
    </row>
    <row r="71" spans="2:18" s="235" customFormat="1" ht="12.75">
      <c r="B71" s="567"/>
      <c r="C71" s="568"/>
      <c r="D71" s="568"/>
      <c r="E71" s="630"/>
      <c r="F71" s="570"/>
      <c r="G71" s="571"/>
      <c r="H71" s="571"/>
      <c r="I71" s="571"/>
      <c r="J71" s="571"/>
      <c r="K71" s="571"/>
      <c r="L71" s="571"/>
      <c r="M71" s="571"/>
      <c r="N71" s="571"/>
      <c r="O71" s="571"/>
      <c r="P71" s="571"/>
      <c r="Q71" s="571"/>
      <c r="R71" s="561"/>
    </row>
    <row r="72" spans="2:18" s="235" customFormat="1" ht="12.75">
      <c r="B72" s="567"/>
      <c r="C72" s="568"/>
      <c r="D72" s="568"/>
      <c r="E72" s="630"/>
      <c r="F72" s="570"/>
      <c r="G72" s="571"/>
      <c r="H72" s="571"/>
      <c r="I72" s="571"/>
      <c r="J72" s="571"/>
      <c r="K72" s="571">
        <f>K57</f>
        <v>543.20000000000005</v>
      </c>
      <c r="L72" s="571"/>
      <c r="M72" s="571">
        <v>7.0000000000000007E-2</v>
      </c>
      <c r="N72" s="571"/>
      <c r="O72" s="571">
        <v>1</v>
      </c>
      <c r="P72" s="571"/>
      <c r="Q72" s="571">
        <f>O72*M72*K72</f>
        <v>38.024000000000008</v>
      </c>
      <c r="R72" s="561"/>
    </row>
    <row r="73" spans="2:18" s="235" customFormat="1" ht="12.75">
      <c r="B73" s="567"/>
      <c r="C73" s="568"/>
      <c r="D73" s="568"/>
      <c r="E73" s="630"/>
      <c r="F73" s="570"/>
      <c r="G73" s="571"/>
      <c r="H73" s="571"/>
      <c r="I73" s="571"/>
      <c r="J73" s="571"/>
      <c r="K73" s="571"/>
      <c r="L73" s="571"/>
      <c r="M73" s="571"/>
      <c r="N73" s="571"/>
      <c r="O73" s="571"/>
      <c r="P73" s="571"/>
      <c r="Q73" s="571"/>
      <c r="R73" s="561"/>
    </row>
    <row r="74" spans="2:18" s="235" customFormat="1" ht="12.75">
      <c r="B74" s="562"/>
      <c r="C74" s="563"/>
      <c r="D74" s="563"/>
      <c r="E74" s="631"/>
      <c r="F74" s="565"/>
      <c r="G74" s="565"/>
      <c r="H74" s="565"/>
      <c r="I74" s="565"/>
      <c r="J74" s="565"/>
      <c r="K74" s="565"/>
      <c r="L74" s="565"/>
      <c r="M74" s="565"/>
      <c r="N74" s="565"/>
      <c r="O74" s="566" t="s">
        <v>116</v>
      </c>
      <c r="P74" s="566" t="s">
        <v>140</v>
      </c>
      <c r="Q74" s="566">
        <f>ROUND(SUM(Q71:Q73),2)</f>
        <v>38.020000000000003</v>
      </c>
      <c r="R74" s="561"/>
    </row>
    <row r="75" spans="2:18" s="235" customFormat="1" ht="25.5">
      <c r="B75" s="236" t="str">
        <f>ORÇ!B27</f>
        <v xml:space="preserve"> 3.6 </v>
      </c>
      <c r="C75" s="236" t="str">
        <f>ORÇ!D27</f>
        <v>SINAPI</v>
      </c>
      <c r="D75" s="236" t="str">
        <f>ORÇ!C27</f>
        <v xml:space="preserve"> 97097 </v>
      </c>
      <c r="E75" s="629" t="str">
        <f>ORÇ!E27</f>
        <v>ACABAMENTO POLIDO PARA PISO DE CONCRETO ARMADO DE ALTA RESISTÊNCIA. AF_09/2017</v>
      </c>
      <c r="F75" s="236" t="str">
        <f>ORÇ!F27</f>
        <v>m²</v>
      </c>
      <c r="G75" s="237"/>
      <c r="H75" s="237"/>
      <c r="I75" s="237"/>
      <c r="J75" s="237"/>
      <c r="K75" s="491"/>
      <c r="L75" s="491"/>
      <c r="M75" s="491" t="s">
        <v>525</v>
      </c>
      <c r="N75" s="491" t="s">
        <v>523</v>
      </c>
      <c r="O75" s="491" t="s">
        <v>233</v>
      </c>
      <c r="P75" s="491" t="s">
        <v>140</v>
      </c>
      <c r="Q75" s="573" t="s">
        <v>234</v>
      </c>
      <c r="R75" s="561"/>
    </row>
    <row r="76" spans="2:18" s="235" customFormat="1" ht="12.75">
      <c r="B76" s="567"/>
      <c r="C76" s="568"/>
      <c r="D76" s="568"/>
      <c r="E76" s="630"/>
      <c r="F76" s="570"/>
      <c r="G76" s="571"/>
      <c r="H76" s="571"/>
      <c r="I76" s="571"/>
      <c r="J76" s="571"/>
      <c r="K76" s="571"/>
      <c r="L76" s="571"/>
      <c r="M76" s="571"/>
      <c r="N76" s="571"/>
      <c r="O76" s="571"/>
      <c r="P76" s="571"/>
      <c r="Q76" s="571"/>
      <c r="R76" s="561"/>
    </row>
    <row r="77" spans="2:18" s="235" customFormat="1" ht="12.75">
      <c r="B77" s="567"/>
      <c r="C77" s="568"/>
      <c r="D77" s="568"/>
      <c r="E77" s="630"/>
      <c r="F77" s="570"/>
      <c r="G77" s="571"/>
      <c r="H77" s="571"/>
      <c r="I77" s="571"/>
      <c r="J77" s="571"/>
      <c r="K77" s="571"/>
      <c r="L77" s="571"/>
      <c r="M77" s="571">
        <f>K57</f>
        <v>543.20000000000005</v>
      </c>
      <c r="N77" s="571"/>
      <c r="O77" s="571">
        <v>1</v>
      </c>
      <c r="P77" s="571"/>
      <c r="Q77" s="571">
        <f>O77*M77</f>
        <v>543.20000000000005</v>
      </c>
      <c r="R77" s="561"/>
    </row>
    <row r="78" spans="2:18" s="235" customFormat="1" ht="12.75">
      <c r="B78" s="567"/>
      <c r="C78" s="568"/>
      <c r="D78" s="568"/>
      <c r="E78" s="630"/>
      <c r="F78" s="570"/>
      <c r="G78" s="571"/>
      <c r="H78" s="571"/>
      <c r="I78" s="571"/>
      <c r="J78" s="571"/>
      <c r="K78" s="571"/>
      <c r="L78" s="571"/>
      <c r="M78" s="571"/>
      <c r="N78" s="571"/>
      <c r="O78" s="571"/>
      <c r="P78" s="571"/>
      <c r="Q78" s="571"/>
      <c r="R78" s="561"/>
    </row>
    <row r="79" spans="2:18" s="235" customFormat="1" ht="12.75">
      <c r="B79" s="562"/>
      <c r="C79" s="563"/>
      <c r="D79" s="563"/>
      <c r="E79" s="631"/>
      <c r="F79" s="565"/>
      <c r="G79" s="565"/>
      <c r="H79" s="565"/>
      <c r="I79" s="565"/>
      <c r="J79" s="565"/>
      <c r="K79" s="565"/>
      <c r="L79" s="565"/>
      <c r="M79" s="565"/>
      <c r="N79" s="565"/>
      <c r="O79" s="566" t="s">
        <v>116</v>
      </c>
      <c r="P79" s="566" t="s">
        <v>140</v>
      </c>
      <c r="Q79" s="566">
        <f>ROUND(SUM(Q76:Q78),2)</f>
        <v>543.20000000000005</v>
      </c>
      <c r="R79" s="561"/>
    </row>
    <row r="80" spans="2:18" s="235" customFormat="1" ht="12.75">
      <c r="B80" s="635" t="str">
        <f>ORÇ!B28</f>
        <v xml:space="preserve"> 4 </v>
      </c>
      <c r="C80" s="635"/>
      <c r="D80" s="635"/>
      <c r="E80" s="636" t="str">
        <f>ORÇ!E28</f>
        <v>CONSTRUÇÕES EM CONCRETO</v>
      </c>
      <c r="F80" s="635"/>
      <c r="G80" s="637"/>
      <c r="H80" s="637"/>
      <c r="I80" s="637"/>
      <c r="J80" s="637"/>
      <c r="K80" s="637"/>
      <c r="L80" s="637"/>
      <c r="M80" s="637"/>
      <c r="N80" s="637"/>
      <c r="O80" s="637"/>
      <c r="P80" s="637"/>
      <c r="Q80" s="638"/>
      <c r="R80" s="561"/>
    </row>
    <row r="81" spans="2:18" s="235" customFormat="1" ht="12.75">
      <c r="B81" s="648" t="str">
        <f>ORÇ!B29</f>
        <v xml:space="preserve"> 4.1 </v>
      </c>
      <c r="C81" s="648"/>
      <c r="D81" s="648"/>
      <c r="E81" s="649" t="str">
        <f>ORÇ!E29</f>
        <v>CAIXOTE E AMPLIAÇÃO DA RAMPA</v>
      </c>
      <c r="F81" s="648"/>
      <c r="G81" s="650"/>
      <c r="H81" s="650"/>
      <c r="I81" s="650"/>
      <c r="J81" s="650"/>
      <c r="K81" s="650"/>
      <c r="L81" s="650"/>
      <c r="M81" s="650"/>
      <c r="N81" s="650"/>
      <c r="O81" s="650"/>
      <c r="P81" s="650"/>
      <c r="Q81" s="651"/>
      <c r="R81" s="561"/>
    </row>
    <row r="82" spans="2:18" s="235" customFormat="1" ht="45.75" customHeight="1">
      <c r="B82" s="236" t="str">
        <f>ORÇ!B30</f>
        <v xml:space="preserve"> 4.1.1 </v>
      </c>
      <c r="C82" s="236" t="str">
        <f>ORÇ!D30</f>
        <v>SINAPI</v>
      </c>
      <c r="D82" s="236" t="str">
        <f>ORÇ!C30</f>
        <v xml:space="preserve"> 91815 </v>
      </c>
      <c r="E82" s="629" t="str">
        <f>ORÇ!E30</f>
        <v>(COMPOSIÇÃO REPRESENTATIVA) DE ALVENARIA DE BLOCOS DE CONCRETO ESTRUTURAL 14X19X39 CM, (ESPESSURA 14 CM), FBK = 4,5 MPA, UTILIZANDO PALHETA, PARA EDIFICAÇÃO HABITACIONAL. AF_10/2015</v>
      </c>
      <c r="F82" s="236" t="str">
        <f>ORÇ!F30</f>
        <v>m²</v>
      </c>
      <c r="G82" s="237"/>
      <c r="H82" s="237"/>
      <c r="I82" s="491"/>
      <c r="J82" s="491"/>
      <c r="K82" s="491"/>
      <c r="L82" s="491"/>
      <c r="M82" s="491" t="s">
        <v>525</v>
      </c>
      <c r="N82" s="491" t="s">
        <v>523</v>
      </c>
      <c r="O82" s="491" t="s">
        <v>233</v>
      </c>
      <c r="P82" s="491" t="s">
        <v>140</v>
      </c>
      <c r="Q82" s="573" t="s">
        <v>234</v>
      </c>
      <c r="R82" s="561"/>
    </row>
    <row r="83" spans="2:18" s="235" customFormat="1" ht="12.75">
      <c r="B83" s="567"/>
      <c r="C83" s="568"/>
      <c r="D83" s="568"/>
      <c r="E83" s="630"/>
      <c r="F83" s="570"/>
      <c r="G83" s="571"/>
      <c r="H83" s="571"/>
      <c r="I83" s="571"/>
      <c r="J83" s="571"/>
      <c r="K83" s="571"/>
      <c r="L83" s="571"/>
      <c r="M83" s="571"/>
      <c r="N83" s="571"/>
      <c r="O83" s="571"/>
      <c r="P83" s="571"/>
      <c r="Q83" s="571"/>
      <c r="R83" s="561"/>
    </row>
    <row r="84" spans="2:18" s="235" customFormat="1" ht="12.75">
      <c r="B84" s="567"/>
      <c r="C84" s="568"/>
      <c r="D84" s="568"/>
      <c r="E84" s="630" t="s">
        <v>535</v>
      </c>
      <c r="F84" s="570"/>
      <c r="G84" s="571"/>
      <c r="H84" s="571"/>
      <c r="I84" s="571"/>
      <c r="J84" s="571"/>
      <c r="K84" s="571"/>
      <c r="L84" s="571"/>
      <c r="M84" s="571">
        <v>12.71</v>
      </c>
      <c r="N84" s="571"/>
      <c r="O84" s="571">
        <v>1</v>
      </c>
      <c r="P84" s="571"/>
      <c r="Q84" s="571">
        <f>O84:O85*M84</f>
        <v>12.71</v>
      </c>
      <c r="R84" s="561"/>
    </row>
    <row r="85" spans="2:18" s="235" customFormat="1" ht="12.75">
      <c r="B85" s="567"/>
      <c r="C85" s="568"/>
      <c r="D85" s="568"/>
      <c r="E85" s="630"/>
      <c r="F85" s="570"/>
      <c r="G85" s="571"/>
      <c r="H85" s="571"/>
      <c r="I85" s="571"/>
      <c r="J85" s="571"/>
      <c r="K85" s="571"/>
      <c r="L85" s="571"/>
      <c r="M85" s="571"/>
      <c r="N85" s="571"/>
      <c r="O85" s="571"/>
      <c r="P85" s="571"/>
      <c r="Q85" s="571"/>
      <c r="R85" s="561"/>
    </row>
    <row r="86" spans="2:18" s="235" customFormat="1" ht="12.75">
      <c r="B86" s="562"/>
      <c r="C86" s="563"/>
      <c r="D86" s="563"/>
      <c r="E86" s="631"/>
      <c r="F86" s="565"/>
      <c r="G86" s="565"/>
      <c r="H86" s="565"/>
      <c r="I86" s="565"/>
      <c r="J86" s="565"/>
      <c r="K86" s="565"/>
      <c r="L86" s="565"/>
      <c r="M86" s="565"/>
      <c r="N86" s="565"/>
      <c r="O86" s="566" t="s">
        <v>116</v>
      </c>
      <c r="P86" s="566" t="s">
        <v>140</v>
      </c>
      <c r="Q86" s="566">
        <f>ROUND(SUM(Q83:Q85),2)</f>
        <v>12.71</v>
      </c>
      <c r="R86" s="561"/>
    </row>
    <row r="87" spans="2:18" s="235" customFormat="1" ht="45" customHeight="1">
      <c r="B87" s="236" t="str">
        <f>ORÇ!B31</f>
        <v xml:space="preserve"> 4.1.2 </v>
      </c>
      <c r="C87" s="236" t="str">
        <f>ORÇ!D31</f>
        <v>SINAPI</v>
      </c>
      <c r="D87" s="236" t="str">
        <f>ORÇ!C31</f>
        <v xml:space="preserve"> 87905 </v>
      </c>
      <c r="E87" s="629" t="str">
        <f>ORÇ!E31</f>
        <v>CHAPISCO APLICADO EM ALVENARIA (COM PRESENÇA DE VÃOS) E ESTRUTURAS DE CONCRETO DE FACHADA, COM COLHER DE PEDREIRO.  ARGAMASSA TRAÇO 1:3 COM PREPARO EM BETONEIRA 400L. AF_06/2014</v>
      </c>
      <c r="F87" s="236" t="str">
        <f>ORÇ!F31</f>
        <v>m²</v>
      </c>
      <c r="G87" s="237"/>
      <c r="H87" s="237"/>
      <c r="I87" s="237"/>
      <c r="J87" s="237"/>
      <c r="K87" s="491"/>
      <c r="L87" s="491"/>
      <c r="M87" s="491" t="s">
        <v>525</v>
      </c>
      <c r="N87" s="491" t="s">
        <v>523</v>
      </c>
      <c r="O87" s="491" t="s">
        <v>233</v>
      </c>
      <c r="P87" s="491" t="s">
        <v>140</v>
      </c>
      <c r="Q87" s="573" t="s">
        <v>234</v>
      </c>
      <c r="R87" s="561"/>
    </row>
    <row r="88" spans="2:18" s="235" customFormat="1" ht="12.75">
      <c r="B88" s="567"/>
      <c r="C88" s="568"/>
      <c r="D88" s="568"/>
      <c r="E88" s="630"/>
      <c r="F88" s="570"/>
      <c r="G88" s="571"/>
      <c r="H88" s="571"/>
      <c r="I88" s="571"/>
      <c r="J88" s="571"/>
      <c r="K88" s="571"/>
      <c r="L88" s="571"/>
      <c r="M88" s="571"/>
      <c r="N88" s="571"/>
      <c r="O88" s="571"/>
      <c r="P88" s="571"/>
      <c r="Q88" s="571"/>
      <c r="R88" s="561"/>
    </row>
    <row r="89" spans="2:18" s="235" customFormat="1" ht="12.75">
      <c r="B89" s="567"/>
      <c r="C89" s="568"/>
      <c r="D89" s="568"/>
      <c r="E89" s="630" t="s">
        <v>535</v>
      </c>
      <c r="F89" s="570"/>
      <c r="G89" s="571"/>
      <c r="H89" s="571"/>
      <c r="I89" s="571"/>
      <c r="J89" s="571"/>
      <c r="K89" s="571"/>
      <c r="L89" s="571"/>
      <c r="M89" s="571">
        <f>M84</f>
        <v>12.71</v>
      </c>
      <c r="N89" s="571"/>
      <c r="O89" s="571">
        <v>1</v>
      </c>
      <c r="P89" s="571"/>
      <c r="Q89" s="571">
        <f>O89*M89</f>
        <v>12.71</v>
      </c>
      <c r="R89" s="561"/>
    </row>
    <row r="90" spans="2:18" s="235" customFormat="1" ht="12.75">
      <c r="B90" s="567"/>
      <c r="C90" s="568"/>
      <c r="D90" s="568"/>
      <c r="E90" s="630"/>
      <c r="F90" s="570"/>
      <c r="G90" s="571"/>
      <c r="H90" s="571"/>
      <c r="I90" s="571"/>
      <c r="J90" s="571"/>
      <c r="K90" s="571"/>
      <c r="L90" s="571"/>
      <c r="M90" s="571"/>
      <c r="N90" s="571"/>
      <c r="O90" s="571"/>
      <c r="P90" s="571"/>
      <c r="Q90" s="571"/>
      <c r="R90" s="561"/>
    </row>
    <row r="91" spans="2:18" s="235" customFormat="1" ht="12.75">
      <c r="B91" s="562"/>
      <c r="C91" s="563"/>
      <c r="D91" s="563"/>
      <c r="E91" s="631"/>
      <c r="F91" s="565"/>
      <c r="G91" s="565"/>
      <c r="H91" s="565"/>
      <c r="I91" s="565"/>
      <c r="J91" s="565"/>
      <c r="K91" s="565"/>
      <c r="L91" s="565"/>
      <c r="M91" s="565"/>
      <c r="N91" s="565"/>
      <c r="O91" s="566" t="s">
        <v>116</v>
      </c>
      <c r="P91" s="566" t="s">
        <v>140</v>
      </c>
      <c r="Q91" s="566">
        <f>ROUND(SUM(Q88:Q90),2)</f>
        <v>12.71</v>
      </c>
      <c r="R91" s="561"/>
    </row>
    <row r="92" spans="2:18" s="235" customFormat="1" ht="38.25">
      <c r="B92" s="236" t="str">
        <f>ORÇ!B32</f>
        <v xml:space="preserve"> 4.1.3 </v>
      </c>
      <c r="C92" s="236" t="str">
        <f>ORÇ!D32</f>
        <v>SINAPI</v>
      </c>
      <c r="D92" s="236" t="str">
        <f>ORÇ!C32</f>
        <v xml:space="preserve"> 87775 </v>
      </c>
      <c r="E92" s="629" t="str">
        <f>ORÇ!E32</f>
        <v>EMBOÇO OU MASSA ÚNICA EM ARGAMASSA TRAÇO 1:2:8, PREPARO MECÂNICO COM BETONEIRA 400 L, APLICADA MANUALMENTE EM PANOS DE FACHADA COM PRESENÇA DE VÃOS, ESPESSURA DE 25 MM. AF_06/2014</v>
      </c>
      <c r="F92" s="236" t="str">
        <f>ORÇ!F32</f>
        <v>m²</v>
      </c>
      <c r="G92" s="237"/>
      <c r="H92" s="237"/>
      <c r="I92" s="237"/>
      <c r="J92" s="237"/>
      <c r="K92" s="491"/>
      <c r="L92" s="491"/>
      <c r="M92" s="491" t="s">
        <v>525</v>
      </c>
      <c r="N92" s="491" t="s">
        <v>523</v>
      </c>
      <c r="O92" s="491" t="s">
        <v>233</v>
      </c>
      <c r="P92" s="491" t="s">
        <v>140</v>
      </c>
      <c r="Q92" s="573" t="s">
        <v>234</v>
      </c>
      <c r="R92" s="561"/>
    </row>
    <row r="93" spans="2:18" s="235" customFormat="1" ht="12.75">
      <c r="B93" s="567"/>
      <c r="C93" s="568"/>
      <c r="D93" s="568"/>
      <c r="E93" s="630"/>
      <c r="F93" s="570"/>
      <c r="G93" s="571"/>
      <c r="H93" s="571"/>
      <c r="I93" s="571"/>
      <c r="J93" s="571"/>
      <c r="K93" s="571"/>
      <c r="L93" s="571"/>
      <c r="M93" s="571"/>
      <c r="N93" s="571"/>
      <c r="O93" s="571"/>
      <c r="P93" s="571"/>
      <c r="Q93" s="571"/>
      <c r="R93" s="561"/>
    </row>
    <row r="94" spans="2:18" s="235" customFormat="1" ht="12.75">
      <c r="B94" s="567"/>
      <c r="C94" s="568"/>
      <c r="D94" s="568"/>
      <c r="E94" s="630" t="s">
        <v>535</v>
      </c>
      <c r="F94" s="570"/>
      <c r="G94" s="571"/>
      <c r="H94" s="571"/>
      <c r="I94" s="571"/>
      <c r="J94" s="571"/>
      <c r="K94" s="571"/>
      <c r="L94" s="571"/>
      <c r="M94" s="571">
        <f>M84</f>
        <v>12.71</v>
      </c>
      <c r="N94" s="571"/>
      <c r="O94" s="571">
        <v>1</v>
      </c>
      <c r="P94" s="571"/>
      <c r="Q94" s="571">
        <f>O94*M94</f>
        <v>12.71</v>
      </c>
      <c r="R94" s="561"/>
    </row>
    <row r="95" spans="2:18" s="235" customFormat="1" ht="12.75">
      <c r="B95" s="567"/>
      <c r="C95" s="568"/>
      <c r="D95" s="568"/>
      <c r="E95" s="630"/>
      <c r="F95" s="570"/>
      <c r="G95" s="571"/>
      <c r="H95" s="571"/>
      <c r="I95" s="571"/>
      <c r="J95" s="571"/>
      <c r="K95" s="571"/>
      <c r="L95" s="571"/>
      <c r="M95" s="571"/>
      <c r="N95" s="571"/>
      <c r="O95" s="571"/>
      <c r="P95" s="571"/>
      <c r="Q95" s="571"/>
      <c r="R95" s="561"/>
    </row>
    <row r="96" spans="2:18" s="235" customFormat="1" ht="12.75">
      <c r="B96" s="562"/>
      <c r="C96" s="563"/>
      <c r="D96" s="563"/>
      <c r="E96" s="631"/>
      <c r="F96" s="565"/>
      <c r="G96" s="565"/>
      <c r="H96" s="565"/>
      <c r="I96" s="565"/>
      <c r="J96" s="565"/>
      <c r="K96" s="565"/>
      <c r="L96" s="565"/>
      <c r="M96" s="565"/>
      <c r="N96" s="565"/>
      <c r="O96" s="566" t="s">
        <v>116</v>
      </c>
      <c r="P96" s="566" t="s">
        <v>140</v>
      </c>
      <c r="Q96" s="566">
        <f>ROUND(SUM(Q93:Q95),2)</f>
        <v>12.71</v>
      </c>
      <c r="R96" s="561"/>
    </row>
    <row r="97" spans="2:18" s="235" customFormat="1" ht="12.75">
      <c r="B97" s="648" t="str">
        <f>ORÇ!B33</f>
        <v xml:space="preserve"> 4.2 </v>
      </c>
      <c r="C97" s="648"/>
      <c r="D97" s="648"/>
      <c r="E97" s="649" t="str">
        <f>ORÇ!E33</f>
        <v>QUARTER PIPE</v>
      </c>
      <c r="F97" s="648"/>
      <c r="G97" s="650"/>
      <c r="H97" s="650"/>
      <c r="I97" s="650"/>
      <c r="J97" s="650"/>
      <c r="K97" s="650"/>
      <c r="L97" s="650"/>
      <c r="M97" s="650"/>
      <c r="N97" s="650"/>
      <c r="O97" s="650"/>
      <c r="P97" s="650"/>
      <c r="Q97" s="651"/>
      <c r="R97" s="561"/>
    </row>
    <row r="98" spans="2:18" s="235" customFormat="1" ht="25.5">
      <c r="B98" s="236" t="str">
        <f>ORÇ!B34</f>
        <v xml:space="preserve"> 4.2.1 </v>
      </c>
      <c r="C98" s="236" t="str">
        <f>ORÇ!D34</f>
        <v>SINAPI</v>
      </c>
      <c r="D98" s="236" t="str">
        <f>ORÇ!C34</f>
        <v xml:space="preserve"> 97086 </v>
      </c>
      <c r="E98" s="629" t="str">
        <f>ORÇ!E34</f>
        <v>FABRICAÇÃO, MONTAGEM E DESMONTAGEM DE FORMA PARA RADIER, EM MADEIRA SERRADA, 4 UTILIZAÇÕES. AF_09/2017</v>
      </c>
      <c r="F98" s="236" t="str">
        <f>ORÇ!F34</f>
        <v>m²</v>
      </c>
      <c r="G98" s="237"/>
      <c r="H98" s="237"/>
      <c r="I98" s="237"/>
      <c r="J98" s="237"/>
      <c r="K98" s="491"/>
      <c r="L98" s="491"/>
      <c r="M98" s="491" t="s">
        <v>525</v>
      </c>
      <c r="N98" s="491" t="s">
        <v>523</v>
      </c>
      <c r="O98" s="491" t="s">
        <v>233</v>
      </c>
      <c r="P98" s="491" t="s">
        <v>140</v>
      </c>
      <c r="Q98" s="573" t="s">
        <v>234</v>
      </c>
      <c r="R98" s="561"/>
    </row>
    <row r="99" spans="2:18" s="235" customFormat="1" ht="12.75">
      <c r="B99" s="567"/>
      <c r="C99" s="568"/>
      <c r="D99" s="568"/>
      <c r="E99" s="630"/>
      <c r="F99" s="570"/>
      <c r="G99" s="571"/>
      <c r="H99" s="571"/>
      <c r="I99" s="571"/>
      <c r="J99" s="571"/>
      <c r="K99" s="571"/>
      <c r="L99" s="571"/>
      <c r="M99" s="571"/>
      <c r="N99" s="571"/>
      <c r="O99" s="571"/>
      <c r="P99" s="571"/>
      <c r="Q99" s="571"/>
      <c r="R99" s="561"/>
    </row>
    <row r="100" spans="2:18" s="235" customFormat="1" ht="12.75">
      <c r="B100" s="567"/>
      <c r="C100" s="568"/>
      <c r="D100" s="568"/>
      <c r="E100" s="630" t="s">
        <v>536</v>
      </c>
      <c r="F100" s="570"/>
      <c r="G100" s="571"/>
      <c r="H100" s="571"/>
      <c r="I100" s="571"/>
      <c r="J100" s="571"/>
      <c r="K100" s="571"/>
      <c r="L100" s="571"/>
      <c r="M100" s="571">
        <f>(1.42+1.42+(3.5*1.2)+(4.8*3.5))+(1.42+1.42+(1.5*1.2)+(4.8*1.5))+(10.5*0.1)</f>
        <v>36.729999999999997</v>
      </c>
      <c r="N100" s="571"/>
      <c r="O100" s="571">
        <v>1</v>
      </c>
      <c r="P100" s="571"/>
      <c r="Q100" s="571">
        <f>O100*M100</f>
        <v>36.729999999999997</v>
      </c>
      <c r="R100" s="561"/>
    </row>
    <row r="101" spans="2:18" s="235" customFormat="1" ht="12.75">
      <c r="B101" s="567"/>
      <c r="C101" s="568"/>
      <c r="D101" s="568"/>
      <c r="E101" s="630"/>
      <c r="F101" s="570"/>
      <c r="G101" s="571"/>
      <c r="H101" s="571"/>
      <c r="I101" s="571"/>
      <c r="J101" s="571"/>
      <c r="K101" s="571"/>
      <c r="L101" s="571"/>
      <c r="M101" s="571"/>
      <c r="N101" s="571"/>
      <c r="O101" s="571"/>
      <c r="P101" s="571"/>
      <c r="Q101" s="571"/>
      <c r="R101" s="561"/>
    </row>
    <row r="102" spans="2:18" s="235" customFormat="1" ht="12.75">
      <c r="B102" s="562"/>
      <c r="C102" s="563"/>
      <c r="D102" s="563"/>
      <c r="E102" s="631"/>
      <c r="F102" s="565"/>
      <c r="G102" s="565"/>
      <c r="H102" s="565"/>
      <c r="I102" s="565"/>
      <c r="J102" s="565"/>
      <c r="K102" s="565"/>
      <c r="L102" s="565"/>
      <c r="M102" s="565"/>
      <c r="N102" s="565"/>
      <c r="O102" s="566" t="s">
        <v>116</v>
      </c>
      <c r="P102" s="566" t="s">
        <v>140</v>
      </c>
      <c r="Q102" s="566">
        <f>ROUND(SUM(Q99:Q101),2)</f>
        <v>36.729999999999997</v>
      </c>
      <c r="R102" s="561"/>
    </row>
    <row r="103" spans="2:18" s="235" customFormat="1" ht="25.5">
      <c r="B103" s="236" t="str">
        <f>ORÇ!B35</f>
        <v xml:space="preserve"> 4.2.2 </v>
      </c>
      <c r="C103" s="236" t="str">
        <f>ORÇ!D35</f>
        <v>SINAPI</v>
      </c>
      <c r="D103" s="236" t="str">
        <f>ORÇ!C35</f>
        <v xml:space="preserve"> 96622 </v>
      </c>
      <c r="E103" s="629" t="str">
        <f>ORÇ!E35</f>
        <v>LASTRO COM MATERIAL GRANULAR, APLICAÇÃO EM PISOS OU RADIERS, ESPESSURA DE *5 CM*. AF_08/2017</v>
      </c>
      <c r="F103" s="236" t="str">
        <f>ORÇ!F35</f>
        <v>m³</v>
      </c>
      <c r="G103" s="237"/>
      <c r="H103" s="237"/>
      <c r="I103" s="237"/>
      <c r="J103" s="237"/>
      <c r="K103" s="491" t="s">
        <v>525</v>
      </c>
      <c r="L103" s="491" t="s">
        <v>523</v>
      </c>
      <c r="M103" s="491" t="s">
        <v>526</v>
      </c>
      <c r="N103" s="491" t="s">
        <v>523</v>
      </c>
      <c r="O103" s="491" t="s">
        <v>233</v>
      </c>
      <c r="P103" s="491" t="s">
        <v>140</v>
      </c>
      <c r="Q103" s="573" t="s">
        <v>234</v>
      </c>
      <c r="R103" s="561"/>
    </row>
    <row r="104" spans="2:18" s="235" customFormat="1" ht="12.75">
      <c r="B104" s="567"/>
      <c r="C104" s="568"/>
      <c r="D104" s="568"/>
      <c r="E104" s="630"/>
      <c r="F104" s="570"/>
      <c r="G104" s="571"/>
      <c r="H104" s="571"/>
      <c r="I104" s="571"/>
      <c r="J104" s="571"/>
      <c r="K104" s="571"/>
      <c r="L104" s="571"/>
      <c r="M104" s="571"/>
      <c r="N104" s="571"/>
      <c r="O104" s="571"/>
      <c r="P104" s="571"/>
      <c r="Q104" s="571"/>
      <c r="R104" s="561"/>
    </row>
    <row r="105" spans="2:18" s="235" customFormat="1" ht="12.75">
      <c r="B105" s="567"/>
      <c r="C105" s="568"/>
      <c r="D105" s="568"/>
      <c r="E105" s="630"/>
      <c r="F105" s="570"/>
      <c r="G105" s="571"/>
      <c r="H105" s="571"/>
      <c r="I105" s="571"/>
      <c r="J105" s="571"/>
      <c r="K105" s="571">
        <v>10.5</v>
      </c>
      <c r="L105" s="571"/>
      <c r="M105" s="571">
        <v>0.05</v>
      </c>
      <c r="N105" s="571"/>
      <c r="O105" s="571">
        <v>1</v>
      </c>
      <c r="P105" s="571"/>
      <c r="Q105" s="571">
        <f>O105*M105*K105</f>
        <v>0.52500000000000002</v>
      </c>
      <c r="R105" s="561"/>
    </row>
    <row r="106" spans="2:18" s="235" customFormat="1" ht="12.75">
      <c r="B106" s="567"/>
      <c r="C106" s="568"/>
      <c r="D106" s="568"/>
      <c r="E106" s="630"/>
      <c r="F106" s="570"/>
      <c r="G106" s="571"/>
      <c r="H106" s="571"/>
      <c r="I106" s="571"/>
      <c r="J106" s="571"/>
      <c r="K106" s="571"/>
      <c r="L106" s="571"/>
      <c r="M106" s="571"/>
      <c r="N106" s="571"/>
      <c r="O106" s="571"/>
      <c r="P106" s="571"/>
      <c r="Q106" s="571"/>
      <c r="R106" s="561"/>
    </row>
    <row r="107" spans="2:18" s="235" customFormat="1" ht="12.75">
      <c r="B107" s="562"/>
      <c r="C107" s="563"/>
      <c r="D107" s="563"/>
      <c r="E107" s="631"/>
      <c r="F107" s="565"/>
      <c r="G107" s="565"/>
      <c r="H107" s="565"/>
      <c r="I107" s="565"/>
      <c r="J107" s="565"/>
      <c r="K107" s="565"/>
      <c r="L107" s="565"/>
      <c r="M107" s="565"/>
      <c r="N107" s="565"/>
      <c r="O107" s="566" t="s">
        <v>116</v>
      </c>
      <c r="P107" s="566" t="s">
        <v>140</v>
      </c>
      <c r="Q107" s="566">
        <f>ROUND(SUM(Q104:Q106),2)</f>
        <v>0.53</v>
      </c>
      <c r="R107" s="561"/>
    </row>
    <row r="108" spans="2:18" s="235" customFormat="1" ht="38.25">
      <c r="B108" s="236" t="str">
        <f>ORÇ!B36</f>
        <v xml:space="preserve"> 4.2.3 </v>
      </c>
      <c r="C108" s="236" t="str">
        <f>ORÇ!D36</f>
        <v>SINAPI</v>
      </c>
      <c r="D108" s="236" t="str">
        <f>ORÇ!C36</f>
        <v xml:space="preserve"> 97094 </v>
      </c>
      <c r="E108" s="629" t="str">
        <f>ORÇ!E36</f>
        <v>CONCRETAGEM DE RADIER, PISO OU LAJE SOBRE SOLO, FCK 30 MPA, PARA ESPESSURA DE 10 CM - LANÇAMENTO, ADENSAMENTO E ACABAMENTO. AF_09/2017</v>
      </c>
      <c r="F108" s="236" t="str">
        <f>ORÇ!F36</f>
        <v>m³</v>
      </c>
      <c r="G108" s="237"/>
      <c r="H108" s="237"/>
      <c r="I108" s="237"/>
      <c r="J108" s="237"/>
      <c r="K108" s="491" t="s">
        <v>526</v>
      </c>
      <c r="L108" s="491" t="s">
        <v>523</v>
      </c>
      <c r="M108" s="491" t="s">
        <v>525</v>
      </c>
      <c r="N108" s="491" t="s">
        <v>523</v>
      </c>
      <c r="O108" s="491" t="s">
        <v>233</v>
      </c>
      <c r="P108" s="491" t="s">
        <v>140</v>
      </c>
      <c r="Q108" s="573" t="s">
        <v>234</v>
      </c>
      <c r="R108" s="561"/>
    </row>
    <row r="109" spans="2:18" s="235" customFormat="1" ht="12.75">
      <c r="B109" s="567"/>
      <c r="C109" s="568"/>
      <c r="D109" s="568"/>
      <c r="E109" s="630"/>
      <c r="F109" s="570"/>
      <c r="G109" s="571"/>
      <c r="H109" s="571"/>
      <c r="I109" s="571"/>
      <c r="J109" s="571"/>
      <c r="K109" s="571"/>
      <c r="L109" s="571"/>
      <c r="M109" s="571"/>
      <c r="N109" s="571"/>
      <c r="O109" s="571"/>
      <c r="P109" s="571"/>
      <c r="Q109" s="571"/>
      <c r="R109" s="561"/>
    </row>
    <row r="110" spans="2:18" s="235" customFormat="1" ht="12.75">
      <c r="B110" s="567"/>
      <c r="C110" s="568"/>
      <c r="D110" s="568"/>
      <c r="E110" s="630" t="s">
        <v>537</v>
      </c>
      <c r="F110" s="570"/>
      <c r="G110" s="571"/>
      <c r="H110" s="571"/>
      <c r="I110" s="571"/>
      <c r="J110" s="571"/>
      <c r="K110" s="571">
        <v>7.0000000000000007E-2</v>
      </c>
      <c r="L110" s="571"/>
      <c r="M110" s="571">
        <f>K105</f>
        <v>10.5</v>
      </c>
      <c r="N110" s="571"/>
      <c r="O110" s="571">
        <v>1</v>
      </c>
      <c r="P110" s="571"/>
      <c r="Q110" s="571">
        <f>O110*M110</f>
        <v>10.5</v>
      </c>
      <c r="R110" s="561"/>
    </row>
    <row r="111" spans="2:18" s="235" customFormat="1" ht="12.75">
      <c r="B111" s="567"/>
      <c r="C111" s="568"/>
      <c r="D111" s="568"/>
      <c r="E111" s="630"/>
      <c r="F111" s="570"/>
      <c r="G111" s="571"/>
      <c r="H111" s="571"/>
      <c r="I111" s="571"/>
      <c r="J111" s="571"/>
      <c r="K111" s="571"/>
      <c r="L111" s="571"/>
      <c r="M111" s="571"/>
      <c r="N111" s="571"/>
      <c r="O111" s="571"/>
      <c r="P111" s="571"/>
      <c r="Q111" s="571"/>
      <c r="R111" s="561"/>
    </row>
    <row r="112" spans="2:18" s="235" customFormat="1" ht="12.75">
      <c r="B112" s="562"/>
      <c r="C112" s="563"/>
      <c r="D112" s="563"/>
      <c r="E112" s="631"/>
      <c r="F112" s="565"/>
      <c r="G112" s="565"/>
      <c r="H112" s="565"/>
      <c r="I112" s="565"/>
      <c r="J112" s="565"/>
      <c r="K112" s="565"/>
      <c r="L112" s="565"/>
      <c r="M112" s="565"/>
      <c r="N112" s="565"/>
      <c r="O112" s="566" t="s">
        <v>116</v>
      </c>
      <c r="P112" s="566" t="s">
        <v>140</v>
      </c>
      <c r="Q112" s="566">
        <f>ROUND(SUM(Q109:Q111),2)</f>
        <v>10.5</v>
      </c>
      <c r="R112" s="561"/>
    </row>
    <row r="113" spans="2:18" s="235" customFormat="1" ht="51">
      <c r="B113" s="236" t="str">
        <f>ORÇ!B37</f>
        <v xml:space="preserve"> 4.2.4 </v>
      </c>
      <c r="C113" s="236" t="str">
        <f>ORÇ!D37</f>
        <v>SINAPI</v>
      </c>
      <c r="D113" s="236" t="str">
        <f>ORÇ!C37</f>
        <v xml:space="preserve"> 90856 </v>
      </c>
      <c r="E113" s="629" t="str">
        <f>ORÇ!E37</f>
        <v>CONCRETAGEM DE LAJES EM EDIFICAÇÕES MULTIFAMILIARES FEITAS COM SISTEMA DE FÔRMAS MANUSEÁVEIS, COM CONCRETO USINADO BOMBEÁVEL FCK 20 MPA - LANÇAMENTO, ADENSAMENTO E ACABAMENTO. AF_06/2015</v>
      </c>
      <c r="F113" s="236" t="str">
        <f>ORÇ!F37</f>
        <v>m³</v>
      </c>
      <c r="G113" s="237"/>
      <c r="H113" s="237"/>
      <c r="I113" s="237"/>
      <c r="J113" s="237"/>
      <c r="K113" s="491"/>
      <c r="L113" s="491"/>
      <c r="M113" s="491" t="s">
        <v>531</v>
      </c>
      <c r="N113" s="491" t="s">
        <v>523</v>
      </c>
      <c r="O113" s="491" t="s">
        <v>233</v>
      </c>
      <c r="P113" s="491" t="s">
        <v>140</v>
      </c>
      <c r="Q113" s="573" t="s">
        <v>234</v>
      </c>
      <c r="R113" s="561"/>
    </row>
    <row r="114" spans="2:18" s="235" customFormat="1" ht="12.75">
      <c r="B114" s="567"/>
      <c r="C114" s="568"/>
      <c r="D114" s="568"/>
      <c r="E114" s="630"/>
      <c r="F114" s="570"/>
      <c r="G114" s="571"/>
      <c r="H114" s="571"/>
      <c r="I114" s="571"/>
      <c r="J114" s="571"/>
      <c r="K114" s="571"/>
      <c r="L114" s="571"/>
      <c r="M114" s="571"/>
      <c r="N114" s="571"/>
      <c r="O114" s="571"/>
      <c r="P114" s="571"/>
      <c r="Q114" s="571"/>
      <c r="R114" s="561"/>
    </row>
    <row r="115" spans="2:18" s="235" customFormat="1" ht="12.75">
      <c r="B115" s="567"/>
      <c r="C115" s="568"/>
      <c r="D115" s="568"/>
      <c r="E115" s="630" t="s">
        <v>538</v>
      </c>
      <c r="F115" s="570"/>
      <c r="G115" s="571"/>
      <c r="H115" s="571"/>
      <c r="I115" s="571"/>
      <c r="J115" s="571"/>
      <c r="K115" s="571"/>
      <c r="L115" s="571"/>
      <c r="M115" s="571">
        <v>45.78</v>
      </c>
      <c r="N115" s="571"/>
      <c r="O115" s="571">
        <v>1</v>
      </c>
      <c r="P115" s="571"/>
      <c r="Q115" s="571">
        <f>O115*M115</f>
        <v>45.78</v>
      </c>
      <c r="R115" s="561"/>
    </row>
    <row r="116" spans="2:18" s="235" customFormat="1" ht="12.75">
      <c r="B116" s="567"/>
      <c r="C116" s="568"/>
      <c r="D116" s="568"/>
      <c r="E116" s="630" t="s">
        <v>608</v>
      </c>
      <c r="F116" s="570"/>
      <c r="G116" s="571"/>
      <c r="H116" s="571"/>
      <c r="I116" s="571"/>
      <c r="J116" s="571"/>
      <c r="K116" s="571"/>
      <c r="L116" s="571"/>
      <c r="M116" s="571">
        <v>2.7</v>
      </c>
      <c r="N116" s="571"/>
      <c r="O116" s="571">
        <v>1</v>
      </c>
      <c r="P116" s="571"/>
      <c r="Q116" s="571">
        <f t="shared" ref="Q116" si="0">O116*M116</f>
        <v>2.7</v>
      </c>
      <c r="R116" s="561"/>
    </row>
    <row r="117" spans="2:18" s="235" customFormat="1" ht="12.75">
      <c r="B117" s="567"/>
      <c r="C117" s="568"/>
      <c r="D117" s="568"/>
      <c r="E117" s="630"/>
      <c r="F117" s="570"/>
      <c r="G117" s="571"/>
      <c r="H117" s="571"/>
      <c r="I117" s="571"/>
      <c r="J117" s="571"/>
      <c r="K117" s="571"/>
      <c r="L117" s="571"/>
      <c r="M117" s="571"/>
      <c r="N117" s="571"/>
      <c r="O117" s="571"/>
      <c r="P117" s="571"/>
      <c r="Q117" s="571"/>
      <c r="R117" s="561"/>
    </row>
    <row r="118" spans="2:18" s="235" customFormat="1" ht="12.75">
      <c r="B118" s="562"/>
      <c r="C118" s="563"/>
      <c r="D118" s="563"/>
      <c r="E118" s="631"/>
      <c r="F118" s="565"/>
      <c r="G118" s="565"/>
      <c r="H118" s="565"/>
      <c r="I118" s="565"/>
      <c r="J118" s="565"/>
      <c r="K118" s="565"/>
      <c r="L118" s="565"/>
      <c r="M118" s="565"/>
      <c r="N118" s="565"/>
      <c r="O118" s="566" t="s">
        <v>116</v>
      </c>
      <c r="P118" s="566" t="s">
        <v>140</v>
      </c>
      <c r="Q118" s="566">
        <f>ROUND(SUM(Q114:Q117),2)</f>
        <v>48.48</v>
      </c>
      <c r="R118" s="561"/>
    </row>
    <row r="119" spans="2:18" s="235" customFormat="1" ht="12.75">
      <c r="B119" s="635" t="str">
        <f>ORÇ!B38</f>
        <v xml:space="preserve"> 5 </v>
      </c>
      <c r="C119" s="635"/>
      <c r="D119" s="635"/>
      <c r="E119" s="636" t="str">
        <f>ORÇ!E38</f>
        <v>PLATAFORMA COM ESCADARIA E RAMPA</v>
      </c>
      <c r="F119" s="635"/>
      <c r="G119" s="637"/>
      <c r="H119" s="637"/>
      <c r="I119" s="637"/>
      <c r="J119" s="637"/>
      <c r="K119" s="637"/>
      <c r="L119" s="637"/>
      <c r="M119" s="637"/>
      <c r="N119" s="637"/>
      <c r="O119" s="637"/>
      <c r="P119" s="637"/>
      <c r="Q119" s="638"/>
      <c r="R119" s="561"/>
    </row>
    <row r="120" spans="2:18" s="235" customFormat="1" ht="12.75">
      <c r="B120" s="648" t="str">
        <f>ORÇ!B39</f>
        <v xml:space="preserve"> 5.1 </v>
      </c>
      <c r="C120" s="648"/>
      <c r="D120" s="648"/>
      <c r="E120" s="649" t="str">
        <f>ORÇ!E39</f>
        <v>FUNDAÇÃO</v>
      </c>
      <c r="F120" s="648"/>
      <c r="G120" s="650"/>
      <c r="H120" s="650"/>
      <c r="I120" s="650"/>
      <c r="J120" s="650"/>
      <c r="K120" s="650"/>
      <c r="L120" s="650"/>
      <c r="M120" s="650"/>
      <c r="N120" s="650"/>
      <c r="O120" s="650"/>
      <c r="P120" s="650"/>
      <c r="Q120" s="651"/>
      <c r="R120" s="561"/>
    </row>
    <row r="121" spans="2:18" s="235" customFormat="1" ht="12.75">
      <c r="B121" s="652" t="str">
        <f>ORÇ!B40</f>
        <v xml:space="preserve"> 5.1.1 </v>
      </c>
      <c r="C121" s="652"/>
      <c r="D121" s="652"/>
      <c r="E121" s="653" t="str">
        <f>ORÇ!E40</f>
        <v>BROCA</v>
      </c>
      <c r="F121" s="652"/>
      <c r="G121" s="654"/>
      <c r="H121" s="654"/>
      <c r="I121" s="654"/>
      <c r="J121" s="654"/>
      <c r="K121" s="654"/>
      <c r="L121" s="654"/>
      <c r="M121" s="654"/>
      <c r="N121" s="654"/>
      <c r="O121" s="654"/>
      <c r="P121" s="654"/>
      <c r="Q121" s="655"/>
      <c r="R121" s="561"/>
    </row>
    <row r="122" spans="2:18" s="235" customFormat="1" ht="25.5">
      <c r="B122" s="236" t="str">
        <f>ORÇ!B41</f>
        <v xml:space="preserve"> 5.1.1.1 </v>
      </c>
      <c r="C122" s="236" t="str">
        <f>ORÇ!D41</f>
        <v>SINAPI</v>
      </c>
      <c r="D122" s="236" t="str">
        <f>ORÇ!C41</f>
        <v xml:space="preserve"> 101173 </v>
      </c>
      <c r="E122" s="629" t="str">
        <f>ORÇ!E41</f>
        <v>ESTACA BROCA DE CONCRETO, DIÂMETRO DE 20CM, ESCAVAÇÃO MANUAL COM TRADO CONCHA, COM ARMADURA DE ARRANQUE. AF_05/2020</v>
      </c>
      <c r="F122" s="236" t="str">
        <f>ORÇ!F41</f>
        <v>M</v>
      </c>
      <c r="G122" s="237"/>
      <c r="H122" s="237"/>
      <c r="I122" s="237"/>
      <c r="J122" s="237"/>
      <c r="K122" s="491"/>
      <c r="L122" s="491"/>
      <c r="M122" s="491" t="s">
        <v>522</v>
      </c>
      <c r="N122" s="491" t="s">
        <v>523</v>
      </c>
      <c r="O122" s="491" t="s">
        <v>233</v>
      </c>
      <c r="P122" s="491" t="s">
        <v>140</v>
      </c>
      <c r="Q122" s="573" t="s">
        <v>234</v>
      </c>
      <c r="R122" s="561"/>
    </row>
    <row r="123" spans="2:18" s="235" customFormat="1" ht="12.75">
      <c r="B123" s="567"/>
      <c r="C123" s="568"/>
      <c r="D123" s="568"/>
      <c r="E123" s="630"/>
      <c r="F123" s="570"/>
      <c r="G123" s="571"/>
      <c r="H123" s="571"/>
      <c r="I123" s="571"/>
      <c r="J123" s="571"/>
      <c r="K123" s="571"/>
      <c r="L123" s="571"/>
      <c r="M123" s="571"/>
      <c r="N123" s="571"/>
      <c r="O123" s="571"/>
      <c r="P123" s="571"/>
      <c r="Q123" s="571"/>
      <c r="R123" s="561"/>
    </row>
    <row r="124" spans="2:18" s="235" customFormat="1" ht="12.75">
      <c r="B124" s="567"/>
      <c r="C124" s="568"/>
      <c r="D124" s="568"/>
      <c r="E124" s="630"/>
      <c r="F124" s="570"/>
      <c r="G124" s="571"/>
      <c r="H124" s="571"/>
      <c r="I124" s="571"/>
      <c r="J124" s="571"/>
      <c r="K124" s="571"/>
      <c r="L124" s="571"/>
      <c r="M124" s="571">
        <v>3</v>
      </c>
      <c r="N124" s="571"/>
      <c r="O124" s="571">
        <v>6</v>
      </c>
      <c r="P124" s="571"/>
      <c r="Q124" s="571">
        <f>O124*M124</f>
        <v>18</v>
      </c>
      <c r="R124" s="561"/>
    </row>
    <row r="125" spans="2:18" s="235" customFormat="1" ht="12.75">
      <c r="B125" s="567"/>
      <c r="C125" s="568"/>
      <c r="D125" s="568"/>
      <c r="E125" s="630"/>
      <c r="F125" s="570"/>
      <c r="G125" s="571"/>
      <c r="H125" s="571"/>
      <c r="I125" s="571"/>
      <c r="J125" s="571"/>
      <c r="K125" s="571"/>
      <c r="L125" s="571"/>
      <c r="M125" s="571"/>
      <c r="N125" s="571"/>
      <c r="O125" s="571"/>
      <c r="P125" s="571"/>
      <c r="Q125" s="571"/>
      <c r="R125" s="561"/>
    </row>
    <row r="126" spans="2:18" s="235" customFormat="1" ht="12.75">
      <c r="B126" s="562"/>
      <c r="C126" s="563"/>
      <c r="D126" s="563"/>
      <c r="E126" s="631"/>
      <c r="F126" s="565"/>
      <c r="G126" s="565"/>
      <c r="H126" s="565"/>
      <c r="I126" s="565"/>
      <c r="J126" s="565"/>
      <c r="K126" s="565"/>
      <c r="L126" s="565"/>
      <c r="M126" s="565"/>
      <c r="N126" s="565"/>
      <c r="O126" s="566" t="s">
        <v>116</v>
      </c>
      <c r="P126" s="566" t="s">
        <v>140</v>
      </c>
      <c r="Q126" s="566">
        <f>ROUND(SUM(Q123:Q125),2)</f>
        <v>18</v>
      </c>
      <c r="R126" s="561"/>
    </row>
    <row r="127" spans="2:18" s="235" customFormat="1" ht="12.75">
      <c r="B127" s="648" t="str">
        <f>ORÇ!B42</f>
        <v xml:space="preserve"> 5.1.2 </v>
      </c>
      <c r="C127" s="648"/>
      <c r="D127" s="648"/>
      <c r="E127" s="649" t="str">
        <f>ORÇ!E42</f>
        <v>VIGA BALDRAME</v>
      </c>
      <c r="F127" s="648"/>
      <c r="G127" s="650"/>
      <c r="H127" s="650"/>
      <c r="I127" s="650"/>
      <c r="J127" s="650"/>
      <c r="K127" s="650"/>
      <c r="L127" s="650"/>
      <c r="M127" s="650"/>
      <c r="N127" s="650"/>
      <c r="O127" s="650"/>
      <c r="P127" s="650"/>
      <c r="Q127" s="651"/>
      <c r="R127" s="561"/>
    </row>
    <row r="128" spans="2:18" s="235" customFormat="1" ht="25.5">
      <c r="B128" s="236" t="str">
        <f>ORÇ!B43</f>
        <v xml:space="preserve"> 5.1.2.1 </v>
      </c>
      <c r="C128" s="236" t="str">
        <f>ORÇ!D43</f>
        <v>SINAPI</v>
      </c>
      <c r="D128" s="236" t="str">
        <f>ORÇ!C43</f>
        <v xml:space="preserve"> 96527 </v>
      </c>
      <c r="E128" s="629" t="str">
        <f>ORÇ!E43</f>
        <v>ESCAVAÇÃO MANUAL DE VALA PARA VIGA BALDRAME, COM PREVISÃO DE FÔRMA. AF_06/2017</v>
      </c>
      <c r="F128" s="236" t="str">
        <f>ORÇ!F43</f>
        <v>m³</v>
      </c>
      <c r="G128" s="237"/>
      <c r="H128" s="237"/>
      <c r="I128" s="491" t="s">
        <v>532</v>
      </c>
      <c r="J128" s="491" t="s">
        <v>523</v>
      </c>
      <c r="K128" s="491" t="s">
        <v>524</v>
      </c>
      <c r="L128" s="491" t="s">
        <v>523</v>
      </c>
      <c r="M128" s="491" t="s">
        <v>522</v>
      </c>
      <c r="N128" s="491" t="s">
        <v>523</v>
      </c>
      <c r="O128" s="491" t="s">
        <v>233</v>
      </c>
      <c r="P128" s="491" t="s">
        <v>140</v>
      </c>
      <c r="Q128" s="573" t="s">
        <v>234</v>
      </c>
      <c r="R128" s="561"/>
    </row>
    <row r="129" spans="2:18" s="235" customFormat="1" ht="12.75">
      <c r="B129" s="567"/>
      <c r="C129" s="568"/>
      <c r="D129" s="568"/>
      <c r="E129" s="630"/>
      <c r="F129" s="570"/>
      <c r="G129" s="571"/>
      <c r="H129" s="571"/>
      <c r="I129" s="571"/>
      <c r="J129" s="571"/>
      <c r="K129" s="571"/>
      <c r="L129" s="571"/>
      <c r="M129" s="571"/>
      <c r="N129" s="571"/>
      <c r="O129" s="571"/>
      <c r="P129" s="571"/>
      <c r="Q129" s="571"/>
      <c r="R129" s="561"/>
    </row>
    <row r="130" spans="2:18" s="235" customFormat="1" ht="12.75">
      <c r="B130" s="567"/>
      <c r="C130" s="568"/>
      <c r="D130" s="568"/>
      <c r="E130" s="630" t="s">
        <v>592</v>
      </c>
      <c r="F130" s="570"/>
      <c r="G130" s="571"/>
      <c r="H130" s="571"/>
      <c r="I130" s="571">
        <v>0.5</v>
      </c>
      <c r="J130" s="571"/>
      <c r="K130" s="571">
        <v>0.35</v>
      </c>
      <c r="L130" s="571"/>
      <c r="M130" s="571">
        <v>5.0599999999999996</v>
      </c>
      <c r="N130" s="571"/>
      <c r="O130" s="571">
        <v>1</v>
      </c>
      <c r="P130" s="571"/>
      <c r="Q130" s="571">
        <f>O130*M130*K130*I130</f>
        <v>0.88549999999999984</v>
      </c>
      <c r="R130" s="561"/>
    </row>
    <row r="131" spans="2:18" s="235" customFormat="1" ht="12.75">
      <c r="B131" s="567"/>
      <c r="C131" s="568"/>
      <c r="D131" s="568"/>
      <c r="E131" s="630" t="s">
        <v>593</v>
      </c>
      <c r="F131" s="570"/>
      <c r="G131" s="571"/>
      <c r="H131" s="571"/>
      <c r="I131" s="571">
        <v>0.5</v>
      </c>
      <c r="J131" s="571"/>
      <c r="K131" s="571">
        <v>0.35</v>
      </c>
      <c r="L131" s="571"/>
      <c r="M131" s="571">
        <v>5.3</v>
      </c>
      <c r="N131" s="571"/>
      <c r="O131" s="571">
        <v>1</v>
      </c>
      <c r="P131" s="571"/>
      <c r="Q131" s="571">
        <f t="shared" ref="Q131:Q136" si="1">O131*M131*K131*I131</f>
        <v>0.92749999999999988</v>
      </c>
      <c r="R131" s="561"/>
    </row>
    <row r="132" spans="2:18" s="235" customFormat="1" ht="12.75">
      <c r="B132" s="567"/>
      <c r="C132" s="568"/>
      <c r="D132" s="568"/>
      <c r="E132" s="630" t="s">
        <v>594</v>
      </c>
      <c r="F132" s="570"/>
      <c r="G132" s="571"/>
      <c r="H132" s="571"/>
      <c r="I132" s="571">
        <v>0.5</v>
      </c>
      <c r="J132" s="571"/>
      <c r="K132" s="571">
        <v>0.35</v>
      </c>
      <c r="L132" s="571"/>
      <c r="M132" s="571">
        <v>5.8</v>
      </c>
      <c r="N132" s="571"/>
      <c r="O132" s="571">
        <v>1</v>
      </c>
      <c r="P132" s="571"/>
      <c r="Q132" s="571">
        <f t="shared" si="1"/>
        <v>1.0149999999999999</v>
      </c>
      <c r="R132" s="561"/>
    </row>
    <row r="133" spans="2:18" s="235" customFormat="1" ht="12.75">
      <c r="B133" s="567"/>
      <c r="C133" s="568"/>
      <c r="D133" s="568"/>
      <c r="E133" s="630" t="s">
        <v>595</v>
      </c>
      <c r="F133" s="570"/>
      <c r="G133" s="571"/>
      <c r="H133" s="571"/>
      <c r="I133" s="571">
        <v>0.5</v>
      </c>
      <c r="J133" s="571"/>
      <c r="K133" s="571">
        <v>0.35</v>
      </c>
      <c r="L133" s="571"/>
      <c r="M133" s="571">
        <v>5.3</v>
      </c>
      <c r="N133" s="571"/>
      <c r="O133" s="571">
        <v>1</v>
      </c>
      <c r="P133" s="571"/>
      <c r="Q133" s="571">
        <f t="shared" si="1"/>
        <v>0.92749999999999988</v>
      </c>
      <c r="R133" s="561"/>
    </row>
    <row r="134" spans="2:18" s="235" customFormat="1" ht="12.75">
      <c r="B134" s="567"/>
      <c r="C134" s="568"/>
      <c r="D134" s="568"/>
      <c r="E134" s="630" t="s">
        <v>596</v>
      </c>
      <c r="F134" s="570"/>
      <c r="G134" s="571"/>
      <c r="H134" s="571"/>
      <c r="I134" s="571">
        <v>0.5</v>
      </c>
      <c r="J134" s="571"/>
      <c r="K134" s="571">
        <v>0.35</v>
      </c>
      <c r="L134" s="571"/>
      <c r="M134" s="571">
        <v>2.25</v>
      </c>
      <c r="N134" s="571"/>
      <c r="O134" s="571">
        <v>1</v>
      </c>
      <c r="P134" s="571"/>
      <c r="Q134" s="571">
        <f t="shared" si="1"/>
        <v>0.39374999999999999</v>
      </c>
      <c r="R134" s="561"/>
    </row>
    <row r="135" spans="2:18" s="235" customFormat="1" ht="12.75">
      <c r="B135" s="567"/>
      <c r="C135" s="568"/>
      <c r="D135" s="568"/>
      <c r="E135" s="630" t="s">
        <v>597</v>
      </c>
      <c r="F135" s="570"/>
      <c r="G135" s="571"/>
      <c r="H135" s="571"/>
      <c r="I135" s="571">
        <v>0.5</v>
      </c>
      <c r="J135" s="571"/>
      <c r="K135" s="571">
        <v>0.35</v>
      </c>
      <c r="L135" s="571"/>
      <c r="M135" s="571">
        <v>2.82</v>
      </c>
      <c r="N135" s="571"/>
      <c r="O135" s="571">
        <v>1</v>
      </c>
      <c r="P135" s="571"/>
      <c r="Q135" s="571">
        <f t="shared" si="1"/>
        <v>0.49349999999999994</v>
      </c>
      <c r="R135" s="561"/>
    </row>
    <row r="136" spans="2:18" s="235" customFormat="1" ht="12.75">
      <c r="B136" s="567"/>
      <c r="C136" s="568"/>
      <c r="D136" s="568"/>
      <c r="E136" s="630" t="s">
        <v>598</v>
      </c>
      <c r="F136" s="570"/>
      <c r="G136" s="571"/>
      <c r="H136" s="571"/>
      <c r="I136" s="571">
        <v>0.5</v>
      </c>
      <c r="J136" s="571"/>
      <c r="K136" s="571">
        <v>0.35</v>
      </c>
      <c r="L136" s="571"/>
      <c r="M136" s="571">
        <v>3.05</v>
      </c>
      <c r="N136" s="571"/>
      <c r="O136" s="571">
        <v>1</v>
      </c>
      <c r="P136" s="571"/>
      <c r="Q136" s="571">
        <f t="shared" si="1"/>
        <v>0.53374999999999995</v>
      </c>
      <c r="R136" s="561"/>
    </row>
    <row r="137" spans="2:18" s="235" customFormat="1" ht="12.75">
      <c r="B137" s="567"/>
      <c r="C137" s="568"/>
      <c r="D137" s="568"/>
      <c r="E137" s="630"/>
      <c r="F137" s="570"/>
      <c r="G137" s="571"/>
      <c r="H137" s="571"/>
      <c r="I137" s="571"/>
      <c r="J137" s="571"/>
      <c r="K137" s="571"/>
      <c r="L137" s="571"/>
      <c r="M137" s="571"/>
      <c r="N137" s="571"/>
      <c r="O137" s="571"/>
      <c r="P137" s="571"/>
      <c r="Q137" s="571"/>
      <c r="R137" s="561"/>
    </row>
    <row r="138" spans="2:18" s="235" customFormat="1" ht="12.75">
      <c r="B138" s="562"/>
      <c r="C138" s="563"/>
      <c r="D138" s="563"/>
      <c r="E138" s="631"/>
      <c r="F138" s="565"/>
      <c r="G138" s="565"/>
      <c r="H138" s="565"/>
      <c r="I138" s="565"/>
      <c r="J138" s="565"/>
      <c r="K138" s="565"/>
      <c r="L138" s="565"/>
      <c r="M138" s="565"/>
      <c r="N138" s="565"/>
      <c r="O138" s="566" t="s">
        <v>116</v>
      </c>
      <c r="P138" s="566" t="s">
        <v>140</v>
      </c>
      <c r="Q138" s="566">
        <f>ROUND(SUM(Q129:Q137),2)</f>
        <v>5.18</v>
      </c>
      <c r="R138" s="561"/>
    </row>
    <row r="139" spans="2:18" s="235" customFormat="1" ht="38.25">
      <c r="B139" s="236" t="str">
        <f>ORÇ!B44</f>
        <v xml:space="preserve"> 5.1.2.2 </v>
      </c>
      <c r="C139" s="236" t="str">
        <f>ORÇ!D44</f>
        <v>SINAPI</v>
      </c>
      <c r="D139" s="236" t="str">
        <f>ORÇ!C44</f>
        <v xml:space="preserve"> 94103 </v>
      </c>
      <c r="E139" s="629" t="str">
        <f>ORÇ!E44</f>
        <v>LASTRO DE VALA COM PREPARO DE FUNDO, LARGURA MENOR QUE 1,5 M, COM CAMADA DE BRITA, LANÇAMENTO MANUAL, EM LOCAL COM NÍVEL BAIXO DE INTERFERÊNCIA. AF_06/2016</v>
      </c>
      <c r="F139" s="236" t="str">
        <f>ORÇ!F44</f>
        <v>m³</v>
      </c>
      <c r="G139" s="237"/>
      <c r="H139" s="237"/>
      <c r="I139" s="491" t="s">
        <v>532</v>
      </c>
      <c r="J139" s="491" t="s">
        <v>523</v>
      </c>
      <c r="K139" s="491" t="s">
        <v>526</v>
      </c>
      <c r="L139" s="491" t="s">
        <v>523</v>
      </c>
      <c r="M139" s="491" t="s">
        <v>522</v>
      </c>
      <c r="N139" s="491" t="s">
        <v>523</v>
      </c>
      <c r="O139" s="491" t="s">
        <v>233</v>
      </c>
      <c r="P139" s="491" t="s">
        <v>140</v>
      </c>
      <c r="Q139" s="573" t="s">
        <v>234</v>
      </c>
      <c r="R139" s="561"/>
    </row>
    <row r="140" spans="2:18" s="235" customFormat="1" ht="12.75">
      <c r="B140" s="567"/>
      <c r="C140" s="568"/>
      <c r="D140" s="568"/>
      <c r="E140" s="630"/>
      <c r="F140" s="570"/>
      <c r="G140" s="571"/>
      <c r="H140" s="571"/>
      <c r="I140" s="571"/>
      <c r="J140" s="571"/>
      <c r="K140" s="571"/>
      <c r="L140" s="571"/>
      <c r="M140" s="571"/>
      <c r="N140" s="571"/>
      <c r="O140" s="571"/>
      <c r="P140" s="571"/>
      <c r="Q140" s="571"/>
      <c r="R140" s="561"/>
    </row>
    <row r="141" spans="2:18" s="235" customFormat="1" ht="12.75">
      <c r="B141" s="567"/>
      <c r="C141" s="568"/>
      <c r="D141" s="568"/>
      <c r="E141" s="630" t="s">
        <v>592</v>
      </c>
      <c r="F141" s="570"/>
      <c r="G141" s="571"/>
      <c r="H141" s="571"/>
      <c r="I141" s="571">
        <v>0.3</v>
      </c>
      <c r="J141" s="571"/>
      <c r="K141" s="571">
        <v>0.05</v>
      </c>
      <c r="L141" s="571"/>
      <c r="M141" s="571">
        <f>M130</f>
        <v>5.0599999999999996</v>
      </c>
      <c r="N141" s="571"/>
      <c r="O141" s="571">
        <v>1</v>
      </c>
      <c r="P141" s="571"/>
      <c r="Q141" s="571">
        <f>O141*M141*K141*I141</f>
        <v>7.5899999999999995E-2</v>
      </c>
      <c r="R141" s="561"/>
    </row>
    <row r="142" spans="2:18" s="235" customFormat="1" ht="12.75">
      <c r="B142" s="567"/>
      <c r="C142" s="568"/>
      <c r="D142" s="568"/>
      <c r="E142" s="630" t="s">
        <v>593</v>
      </c>
      <c r="F142" s="570"/>
      <c r="G142" s="571"/>
      <c r="H142" s="571"/>
      <c r="I142" s="571">
        <v>0.3</v>
      </c>
      <c r="J142" s="571"/>
      <c r="K142" s="571">
        <v>0.05</v>
      </c>
      <c r="L142" s="571"/>
      <c r="M142" s="571">
        <f t="shared" ref="M142:M147" si="2">M131</f>
        <v>5.3</v>
      </c>
      <c r="N142" s="571"/>
      <c r="O142" s="571">
        <v>1</v>
      </c>
      <c r="P142" s="571"/>
      <c r="Q142" s="571">
        <f t="shared" ref="Q142:Q147" si="3">O142*M142*K142*I142</f>
        <v>7.9500000000000001E-2</v>
      </c>
      <c r="R142" s="561"/>
    </row>
    <row r="143" spans="2:18" s="235" customFormat="1" ht="12.75">
      <c r="B143" s="567"/>
      <c r="C143" s="568"/>
      <c r="D143" s="568"/>
      <c r="E143" s="630" t="s">
        <v>594</v>
      </c>
      <c r="F143" s="570"/>
      <c r="G143" s="571"/>
      <c r="H143" s="571"/>
      <c r="I143" s="571">
        <v>0.3</v>
      </c>
      <c r="J143" s="571"/>
      <c r="K143" s="571">
        <v>0.05</v>
      </c>
      <c r="L143" s="571"/>
      <c r="M143" s="571">
        <f t="shared" si="2"/>
        <v>5.8</v>
      </c>
      <c r="N143" s="571"/>
      <c r="O143" s="571">
        <v>1</v>
      </c>
      <c r="P143" s="571"/>
      <c r="Q143" s="571">
        <f t="shared" si="3"/>
        <v>8.6999999999999994E-2</v>
      </c>
      <c r="R143" s="561"/>
    </row>
    <row r="144" spans="2:18" s="235" customFormat="1" ht="12.75">
      <c r="B144" s="567"/>
      <c r="C144" s="568"/>
      <c r="D144" s="568"/>
      <c r="E144" s="630" t="s">
        <v>595</v>
      </c>
      <c r="F144" s="570"/>
      <c r="G144" s="571"/>
      <c r="H144" s="571"/>
      <c r="I144" s="571">
        <v>0.3</v>
      </c>
      <c r="J144" s="571"/>
      <c r="K144" s="571">
        <v>0.05</v>
      </c>
      <c r="L144" s="571"/>
      <c r="M144" s="571">
        <f t="shared" si="2"/>
        <v>5.3</v>
      </c>
      <c r="N144" s="571"/>
      <c r="O144" s="571">
        <v>1</v>
      </c>
      <c r="P144" s="571"/>
      <c r="Q144" s="571">
        <f t="shared" si="3"/>
        <v>7.9500000000000001E-2</v>
      </c>
      <c r="R144" s="561"/>
    </row>
    <row r="145" spans="2:18" s="235" customFormat="1" ht="12.75">
      <c r="B145" s="567"/>
      <c r="C145" s="568"/>
      <c r="D145" s="568"/>
      <c r="E145" s="630" t="s">
        <v>596</v>
      </c>
      <c r="F145" s="570"/>
      <c r="G145" s="571"/>
      <c r="H145" s="571"/>
      <c r="I145" s="571">
        <v>0.3</v>
      </c>
      <c r="J145" s="571"/>
      <c r="K145" s="571">
        <v>0.05</v>
      </c>
      <c r="L145" s="571"/>
      <c r="M145" s="571">
        <f t="shared" si="2"/>
        <v>2.25</v>
      </c>
      <c r="N145" s="571"/>
      <c r="O145" s="571">
        <v>1</v>
      </c>
      <c r="P145" s="571"/>
      <c r="Q145" s="571">
        <f t="shared" si="3"/>
        <v>3.3750000000000002E-2</v>
      </c>
      <c r="R145" s="561"/>
    </row>
    <row r="146" spans="2:18" s="235" customFormat="1" ht="12.75">
      <c r="B146" s="567"/>
      <c r="C146" s="568"/>
      <c r="D146" s="568"/>
      <c r="E146" s="630" t="s">
        <v>597</v>
      </c>
      <c r="F146" s="570"/>
      <c r="G146" s="571"/>
      <c r="H146" s="571"/>
      <c r="I146" s="571">
        <v>0.3</v>
      </c>
      <c r="J146" s="571"/>
      <c r="K146" s="571">
        <v>0.05</v>
      </c>
      <c r="L146" s="571"/>
      <c r="M146" s="571">
        <f t="shared" si="2"/>
        <v>2.82</v>
      </c>
      <c r="N146" s="571"/>
      <c r="O146" s="571">
        <v>1</v>
      </c>
      <c r="P146" s="571"/>
      <c r="Q146" s="571">
        <f t="shared" si="3"/>
        <v>4.2299999999999997E-2</v>
      </c>
      <c r="R146" s="561"/>
    </row>
    <row r="147" spans="2:18" s="235" customFormat="1" ht="12.75">
      <c r="B147" s="567"/>
      <c r="C147" s="568"/>
      <c r="D147" s="568"/>
      <c r="E147" s="630" t="s">
        <v>598</v>
      </c>
      <c r="F147" s="570"/>
      <c r="G147" s="571"/>
      <c r="H147" s="571"/>
      <c r="I147" s="571">
        <v>0.3</v>
      </c>
      <c r="J147" s="571"/>
      <c r="K147" s="571">
        <v>0.05</v>
      </c>
      <c r="L147" s="571"/>
      <c r="M147" s="571">
        <f t="shared" si="2"/>
        <v>3.05</v>
      </c>
      <c r="N147" s="571"/>
      <c r="O147" s="571">
        <v>1</v>
      </c>
      <c r="P147" s="571"/>
      <c r="Q147" s="571">
        <f t="shared" si="3"/>
        <v>4.5749999999999999E-2</v>
      </c>
      <c r="R147" s="561"/>
    </row>
    <row r="148" spans="2:18" s="235" customFormat="1" ht="12.75">
      <c r="B148" s="567"/>
      <c r="C148" s="568"/>
      <c r="D148" s="568"/>
      <c r="E148" s="630"/>
      <c r="F148" s="570"/>
      <c r="G148" s="571"/>
      <c r="H148" s="571"/>
      <c r="I148" s="571"/>
      <c r="J148" s="571"/>
      <c r="K148" s="571"/>
      <c r="L148" s="571"/>
      <c r="M148" s="571"/>
      <c r="N148" s="571"/>
      <c r="O148" s="571"/>
      <c r="P148" s="571"/>
      <c r="Q148" s="571"/>
      <c r="R148" s="561"/>
    </row>
    <row r="149" spans="2:18" s="229" customFormat="1" ht="12.75">
      <c r="B149" s="562"/>
      <c r="C149" s="563"/>
      <c r="D149" s="563"/>
      <c r="E149" s="631"/>
      <c r="F149" s="565"/>
      <c r="G149" s="565"/>
      <c r="H149" s="565"/>
      <c r="I149" s="565"/>
      <c r="J149" s="565"/>
      <c r="K149" s="565"/>
      <c r="L149" s="565"/>
      <c r="M149" s="565"/>
      <c r="N149" s="565"/>
      <c r="O149" s="566" t="s">
        <v>116</v>
      </c>
      <c r="P149" s="566" t="s">
        <v>140</v>
      </c>
      <c r="Q149" s="566">
        <f>ROUND(SUM(Q140:Q148),2)</f>
        <v>0.44</v>
      </c>
      <c r="R149" s="576"/>
    </row>
    <row r="150" spans="2:18" s="229" customFormat="1" ht="38.25">
      <c r="B150" s="236" t="str">
        <f>ORÇ!B45</f>
        <v xml:space="preserve"> 5.1.2.3 </v>
      </c>
      <c r="C150" s="236" t="str">
        <f>ORÇ!D45</f>
        <v>SINAPI</v>
      </c>
      <c r="D150" s="236" t="str">
        <f>ORÇ!C45</f>
        <v xml:space="preserve"> 96542 </v>
      </c>
      <c r="E150" s="629" t="str">
        <f>ORÇ!E45</f>
        <v>FABRICAÇÃO, MONTAGEM E DESMONTAGEM DE FÔRMA PARA VIGA BALDRAME, EM CHAPA DE MADEIRA COMPENSADA RESINADA, E=17 MM, 4 UTILIZAÇÕES. AF_06/2017</v>
      </c>
      <c r="F150" s="236" t="str">
        <f>ORÇ!F45</f>
        <v>m²</v>
      </c>
      <c r="G150" s="237"/>
      <c r="H150" s="237"/>
      <c r="I150" s="237"/>
      <c r="J150" s="237"/>
      <c r="K150" s="491" t="s">
        <v>524</v>
      </c>
      <c r="L150" s="491" t="s">
        <v>523</v>
      </c>
      <c r="M150" s="491" t="s">
        <v>522</v>
      </c>
      <c r="N150" s="491" t="s">
        <v>523</v>
      </c>
      <c r="O150" s="491" t="s">
        <v>233</v>
      </c>
      <c r="P150" s="491" t="s">
        <v>140</v>
      </c>
      <c r="Q150" s="573" t="s">
        <v>234</v>
      </c>
      <c r="R150" s="576"/>
    </row>
    <row r="151" spans="2:18" s="229" customFormat="1" ht="12.75">
      <c r="B151" s="567"/>
      <c r="C151" s="568"/>
      <c r="D151" s="568"/>
      <c r="E151" s="630"/>
      <c r="F151" s="570"/>
      <c r="G151" s="571"/>
      <c r="H151" s="571"/>
      <c r="I151" s="571"/>
      <c r="J151" s="571"/>
      <c r="K151" s="571"/>
      <c r="L151" s="571"/>
      <c r="M151" s="571"/>
      <c r="N151" s="571"/>
      <c r="O151" s="571"/>
      <c r="P151" s="571"/>
      <c r="Q151" s="571"/>
      <c r="R151" s="577"/>
    </row>
    <row r="152" spans="2:18" s="229" customFormat="1" ht="12.75">
      <c r="B152" s="567"/>
      <c r="C152" s="568"/>
      <c r="D152" s="568"/>
      <c r="E152" s="630" t="s">
        <v>592</v>
      </c>
      <c r="F152" s="570"/>
      <c r="G152" s="571"/>
      <c r="H152" s="571"/>
      <c r="I152" s="571"/>
      <c r="J152" s="571"/>
      <c r="K152" s="571">
        <f>K130</f>
        <v>0.35</v>
      </c>
      <c r="L152" s="571"/>
      <c r="M152" s="571">
        <f>M130</f>
        <v>5.0599999999999996</v>
      </c>
      <c r="N152" s="571"/>
      <c r="O152" s="571">
        <v>2</v>
      </c>
      <c r="P152" s="571"/>
      <c r="Q152" s="571">
        <f>O152*M152*K152</f>
        <v>3.5419999999999994</v>
      </c>
      <c r="R152" s="577"/>
    </row>
    <row r="153" spans="2:18" s="229" customFormat="1" ht="12.75">
      <c r="B153" s="567"/>
      <c r="C153" s="568"/>
      <c r="D153" s="568"/>
      <c r="E153" s="630" t="s">
        <v>593</v>
      </c>
      <c r="F153" s="570"/>
      <c r="G153" s="571"/>
      <c r="H153" s="571"/>
      <c r="I153" s="571"/>
      <c r="J153" s="571"/>
      <c r="K153" s="571">
        <f t="shared" ref="K153:K158" si="4">K131</f>
        <v>0.35</v>
      </c>
      <c r="L153" s="571"/>
      <c r="M153" s="571">
        <f t="shared" ref="M153:M158" si="5">M131</f>
        <v>5.3</v>
      </c>
      <c r="N153" s="571"/>
      <c r="O153" s="571">
        <v>2</v>
      </c>
      <c r="P153" s="571"/>
      <c r="Q153" s="571">
        <f t="shared" ref="Q153:Q158" si="6">O153*M153*K153</f>
        <v>3.7099999999999995</v>
      </c>
      <c r="R153" s="577"/>
    </row>
    <row r="154" spans="2:18" s="229" customFormat="1" ht="12.75">
      <c r="B154" s="567"/>
      <c r="C154" s="568"/>
      <c r="D154" s="568"/>
      <c r="E154" s="630" t="s">
        <v>594</v>
      </c>
      <c r="F154" s="570"/>
      <c r="G154" s="571"/>
      <c r="H154" s="571"/>
      <c r="I154" s="571"/>
      <c r="J154" s="571"/>
      <c r="K154" s="571">
        <f t="shared" si="4"/>
        <v>0.35</v>
      </c>
      <c r="L154" s="571"/>
      <c r="M154" s="571">
        <f t="shared" si="5"/>
        <v>5.8</v>
      </c>
      <c r="N154" s="571"/>
      <c r="O154" s="571">
        <v>2</v>
      </c>
      <c r="P154" s="571"/>
      <c r="Q154" s="571">
        <f t="shared" si="6"/>
        <v>4.0599999999999996</v>
      </c>
      <c r="R154" s="577"/>
    </row>
    <row r="155" spans="2:18" s="229" customFormat="1" ht="12.75">
      <c r="B155" s="567"/>
      <c r="C155" s="568"/>
      <c r="D155" s="568"/>
      <c r="E155" s="630" t="s">
        <v>595</v>
      </c>
      <c r="F155" s="570"/>
      <c r="G155" s="571"/>
      <c r="H155" s="571"/>
      <c r="I155" s="571"/>
      <c r="J155" s="571"/>
      <c r="K155" s="571">
        <f t="shared" si="4"/>
        <v>0.35</v>
      </c>
      <c r="L155" s="571"/>
      <c r="M155" s="571">
        <f t="shared" si="5"/>
        <v>5.3</v>
      </c>
      <c r="N155" s="571"/>
      <c r="O155" s="571">
        <v>2</v>
      </c>
      <c r="P155" s="571"/>
      <c r="Q155" s="571">
        <f t="shared" si="6"/>
        <v>3.7099999999999995</v>
      </c>
      <c r="R155" s="577"/>
    </row>
    <row r="156" spans="2:18" s="229" customFormat="1" ht="12.75">
      <c r="B156" s="567"/>
      <c r="C156" s="568"/>
      <c r="D156" s="568"/>
      <c r="E156" s="630" t="s">
        <v>596</v>
      </c>
      <c r="F156" s="570"/>
      <c r="G156" s="571"/>
      <c r="H156" s="571"/>
      <c r="I156" s="571"/>
      <c r="J156" s="571"/>
      <c r="K156" s="571">
        <f t="shared" si="4"/>
        <v>0.35</v>
      </c>
      <c r="L156" s="571"/>
      <c r="M156" s="571">
        <f t="shared" si="5"/>
        <v>2.25</v>
      </c>
      <c r="N156" s="571"/>
      <c r="O156" s="571">
        <v>2</v>
      </c>
      <c r="P156" s="571"/>
      <c r="Q156" s="571">
        <f t="shared" si="6"/>
        <v>1.575</v>
      </c>
      <c r="R156" s="577"/>
    </row>
    <row r="157" spans="2:18" s="229" customFormat="1" ht="12.75">
      <c r="B157" s="567"/>
      <c r="C157" s="568"/>
      <c r="D157" s="568"/>
      <c r="E157" s="630" t="s">
        <v>597</v>
      </c>
      <c r="F157" s="570"/>
      <c r="G157" s="571"/>
      <c r="H157" s="571"/>
      <c r="I157" s="571"/>
      <c r="J157" s="571"/>
      <c r="K157" s="571">
        <f t="shared" si="4"/>
        <v>0.35</v>
      </c>
      <c r="L157" s="571"/>
      <c r="M157" s="571">
        <f t="shared" si="5"/>
        <v>2.82</v>
      </c>
      <c r="N157" s="571"/>
      <c r="O157" s="571">
        <v>2</v>
      </c>
      <c r="P157" s="571"/>
      <c r="Q157" s="571">
        <f t="shared" si="6"/>
        <v>1.9739999999999998</v>
      </c>
      <c r="R157" s="577"/>
    </row>
    <row r="158" spans="2:18">
      <c r="B158" s="567"/>
      <c r="C158" s="568"/>
      <c r="D158" s="568"/>
      <c r="E158" s="630" t="s">
        <v>598</v>
      </c>
      <c r="F158" s="570"/>
      <c r="G158" s="571"/>
      <c r="H158" s="571"/>
      <c r="I158" s="571"/>
      <c r="J158" s="571"/>
      <c r="K158" s="571">
        <f t="shared" si="4"/>
        <v>0.35</v>
      </c>
      <c r="L158" s="571"/>
      <c r="M158" s="571">
        <f t="shared" si="5"/>
        <v>3.05</v>
      </c>
      <c r="N158" s="571"/>
      <c r="O158" s="571">
        <v>2</v>
      </c>
      <c r="P158" s="571"/>
      <c r="Q158" s="571">
        <f t="shared" si="6"/>
        <v>2.1349999999999998</v>
      </c>
      <c r="R158" s="230"/>
    </row>
    <row r="159" spans="2:18" ht="15.75" customHeight="1">
      <c r="B159" s="567"/>
      <c r="C159" s="568"/>
      <c r="D159" s="568"/>
      <c r="E159" s="630"/>
      <c r="F159" s="570"/>
      <c r="G159" s="571"/>
      <c r="H159" s="571"/>
      <c r="I159" s="571"/>
      <c r="J159" s="571"/>
      <c r="K159" s="571"/>
      <c r="L159" s="571"/>
      <c r="M159" s="571"/>
      <c r="N159" s="571"/>
      <c r="O159" s="571"/>
      <c r="P159" s="571"/>
      <c r="Q159" s="571"/>
      <c r="R159" s="230"/>
    </row>
    <row r="160" spans="2:18">
      <c r="B160" s="562"/>
      <c r="C160" s="563"/>
      <c r="D160" s="563"/>
      <c r="E160" s="631"/>
      <c r="F160" s="565"/>
      <c r="G160" s="565"/>
      <c r="H160" s="565"/>
      <c r="I160" s="565"/>
      <c r="J160" s="565"/>
      <c r="K160" s="565"/>
      <c r="L160" s="565"/>
      <c r="M160" s="565"/>
      <c r="N160" s="565"/>
      <c r="O160" s="566" t="s">
        <v>116</v>
      </c>
      <c r="P160" s="566" t="s">
        <v>140</v>
      </c>
      <c r="Q160" s="566">
        <f>ROUND(SUM(Q151:Q159),2)</f>
        <v>20.71</v>
      </c>
      <c r="R160" s="230"/>
    </row>
    <row r="161" spans="2:18" ht="25.5">
      <c r="B161" s="236" t="str">
        <f>ORÇ!B46</f>
        <v xml:space="preserve"> 5.1.2.4 </v>
      </c>
      <c r="C161" s="236" t="str">
        <f>ORÇ!D46</f>
        <v>SINAPI</v>
      </c>
      <c r="D161" s="236" t="str">
        <f>ORÇ!C46</f>
        <v xml:space="preserve"> 96546 </v>
      </c>
      <c r="E161" s="629" t="str">
        <f>ORÇ!E46</f>
        <v>ARMAÇÃO DE BLOCO, VIGA BALDRAME OU SAPATA UTILIZANDO AÇO CA-50 DE 10 MM - MONTAGEM. AF_06/2017</v>
      </c>
      <c r="F161" s="236" t="str">
        <f>ORÇ!F46</f>
        <v>KG</v>
      </c>
      <c r="G161" s="237"/>
      <c r="H161" s="237"/>
      <c r="I161" s="237"/>
      <c r="J161" s="237"/>
      <c r="K161" s="491" t="s">
        <v>522</v>
      </c>
      <c r="L161" s="491" t="s">
        <v>523</v>
      </c>
      <c r="M161" s="491" t="s">
        <v>599</v>
      </c>
      <c r="N161" s="491" t="s">
        <v>523</v>
      </c>
      <c r="O161" s="491" t="s">
        <v>233</v>
      </c>
      <c r="P161" s="491" t="s">
        <v>140</v>
      </c>
      <c r="Q161" s="573" t="s">
        <v>234</v>
      </c>
      <c r="R161" s="230"/>
    </row>
    <row r="162" spans="2:18">
      <c r="B162" s="567"/>
      <c r="C162" s="568"/>
      <c r="D162" s="568"/>
      <c r="E162" s="630"/>
      <c r="F162" s="570"/>
      <c r="G162" s="571"/>
      <c r="H162" s="571"/>
      <c r="I162" s="571"/>
      <c r="J162" s="571"/>
      <c r="K162" s="571"/>
      <c r="L162" s="571"/>
      <c r="M162" s="571"/>
      <c r="N162" s="571"/>
      <c r="O162" s="571"/>
      <c r="P162" s="571"/>
      <c r="Q162" s="571"/>
      <c r="R162" s="230"/>
    </row>
    <row r="163" spans="2:18" s="641" customFormat="1">
      <c r="B163" s="567"/>
      <c r="C163" s="568"/>
      <c r="D163" s="568"/>
      <c r="E163" s="630" t="s">
        <v>592</v>
      </c>
      <c r="F163" s="570"/>
      <c r="G163" s="571"/>
      <c r="H163" s="571"/>
      <c r="I163" s="571"/>
      <c r="J163" s="571"/>
      <c r="K163" s="571">
        <f>M130</f>
        <v>5.0599999999999996</v>
      </c>
      <c r="L163" s="571"/>
      <c r="M163" s="571">
        <v>0.61699999999999999</v>
      </c>
      <c r="N163" s="571"/>
      <c r="O163" s="571">
        <v>4</v>
      </c>
      <c r="P163" s="571"/>
      <c r="Q163" s="571">
        <f>O163*M163*K163</f>
        <v>12.488079999999998</v>
      </c>
      <c r="R163" s="230"/>
    </row>
    <row r="164" spans="2:18" s="641" customFormat="1">
      <c r="B164" s="567"/>
      <c r="C164" s="568"/>
      <c r="D164" s="568"/>
      <c r="E164" s="630" t="s">
        <v>593</v>
      </c>
      <c r="F164" s="570"/>
      <c r="G164" s="571"/>
      <c r="H164" s="571"/>
      <c r="I164" s="571"/>
      <c r="J164" s="571"/>
      <c r="K164" s="571">
        <f t="shared" ref="K164:K169" si="7">M131</f>
        <v>5.3</v>
      </c>
      <c r="L164" s="571"/>
      <c r="M164" s="571">
        <v>0.61699999999999999</v>
      </c>
      <c r="N164" s="571"/>
      <c r="O164" s="571">
        <v>4</v>
      </c>
      <c r="P164" s="571"/>
      <c r="Q164" s="571">
        <f t="shared" ref="Q164:Q169" si="8">O164*M164*K164</f>
        <v>13.080399999999999</v>
      </c>
      <c r="R164" s="230"/>
    </row>
    <row r="165" spans="2:18" s="641" customFormat="1">
      <c r="B165" s="567"/>
      <c r="C165" s="568"/>
      <c r="D165" s="568"/>
      <c r="E165" s="630" t="s">
        <v>594</v>
      </c>
      <c r="F165" s="570"/>
      <c r="G165" s="571"/>
      <c r="H165" s="571"/>
      <c r="I165" s="571"/>
      <c r="J165" s="571"/>
      <c r="K165" s="571">
        <f t="shared" si="7"/>
        <v>5.8</v>
      </c>
      <c r="L165" s="571"/>
      <c r="M165" s="571">
        <v>0.61699999999999999</v>
      </c>
      <c r="N165" s="571"/>
      <c r="O165" s="571">
        <v>4</v>
      </c>
      <c r="P165" s="571"/>
      <c r="Q165" s="571">
        <f t="shared" si="8"/>
        <v>14.314399999999999</v>
      </c>
      <c r="R165" s="230"/>
    </row>
    <row r="166" spans="2:18" s="641" customFormat="1">
      <c r="B166" s="567"/>
      <c r="C166" s="568"/>
      <c r="D166" s="568"/>
      <c r="E166" s="630" t="s">
        <v>595</v>
      </c>
      <c r="F166" s="570"/>
      <c r="G166" s="571"/>
      <c r="H166" s="571"/>
      <c r="I166" s="571"/>
      <c r="J166" s="571"/>
      <c r="K166" s="571">
        <f t="shared" si="7"/>
        <v>5.3</v>
      </c>
      <c r="L166" s="571"/>
      <c r="M166" s="571">
        <v>0.61699999999999999</v>
      </c>
      <c r="N166" s="571"/>
      <c r="O166" s="571">
        <v>4</v>
      </c>
      <c r="P166" s="571"/>
      <c r="Q166" s="571">
        <f t="shared" si="8"/>
        <v>13.080399999999999</v>
      </c>
      <c r="R166" s="230"/>
    </row>
    <row r="167" spans="2:18" s="641" customFormat="1">
      <c r="B167" s="567"/>
      <c r="C167" s="568"/>
      <c r="D167" s="568"/>
      <c r="E167" s="630" t="s">
        <v>596</v>
      </c>
      <c r="F167" s="570"/>
      <c r="G167" s="571"/>
      <c r="H167" s="571"/>
      <c r="I167" s="571"/>
      <c r="J167" s="571"/>
      <c r="K167" s="571">
        <f t="shared" si="7"/>
        <v>2.25</v>
      </c>
      <c r="L167" s="571"/>
      <c r="M167" s="571">
        <v>0.61699999999999999</v>
      </c>
      <c r="N167" s="571"/>
      <c r="O167" s="571">
        <v>4</v>
      </c>
      <c r="P167" s="571"/>
      <c r="Q167" s="571">
        <f t="shared" si="8"/>
        <v>5.5529999999999999</v>
      </c>
      <c r="R167" s="230"/>
    </row>
    <row r="168" spans="2:18" s="641" customFormat="1">
      <c r="B168" s="567"/>
      <c r="C168" s="568"/>
      <c r="D168" s="568"/>
      <c r="E168" s="630" t="s">
        <v>597</v>
      </c>
      <c r="F168" s="570"/>
      <c r="G168" s="571"/>
      <c r="H168" s="571"/>
      <c r="I168" s="571"/>
      <c r="J168" s="571"/>
      <c r="K168" s="571">
        <f t="shared" si="7"/>
        <v>2.82</v>
      </c>
      <c r="L168" s="571"/>
      <c r="M168" s="571">
        <v>0.61699999999999999</v>
      </c>
      <c r="N168" s="571"/>
      <c r="O168" s="571">
        <v>4</v>
      </c>
      <c r="P168" s="571"/>
      <c r="Q168" s="571">
        <f t="shared" si="8"/>
        <v>6.9597599999999993</v>
      </c>
      <c r="R168" s="230"/>
    </row>
    <row r="169" spans="2:18">
      <c r="B169" s="567"/>
      <c r="C169" s="568"/>
      <c r="D169" s="568"/>
      <c r="E169" s="630" t="s">
        <v>598</v>
      </c>
      <c r="F169" s="570"/>
      <c r="G169" s="571"/>
      <c r="H169" s="571"/>
      <c r="I169" s="571"/>
      <c r="J169" s="571"/>
      <c r="K169" s="571">
        <f t="shared" si="7"/>
        <v>3.05</v>
      </c>
      <c r="L169" s="571"/>
      <c r="M169" s="571">
        <v>0.61699999999999999</v>
      </c>
      <c r="N169" s="571"/>
      <c r="O169" s="571">
        <v>4</v>
      </c>
      <c r="P169" s="571"/>
      <c r="Q169" s="571">
        <f t="shared" si="8"/>
        <v>7.5273999999999992</v>
      </c>
      <c r="R169" s="230"/>
    </row>
    <row r="170" spans="2:18">
      <c r="B170" s="567"/>
      <c r="C170" s="568"/>
      <c r="D170" s="568"/>
      <c r="E170" s="630"/>
      <c r="F170" s="570"/>
      <c r="G170" s="571"/>
      <c r="H170" s="571"/>
      <c r="I170" s="571"/>
      <c r="J170" s="571"/>
      <c r="K170" s="571"/>
      <c r="L170" s="571"/>
      <c r="M170" s="571"/>
      <c r="N170" s="571"/>
      <c r="O170" s="571"/>
      <c r="P170" s="571"/>
      <c r="Q170" s="571"/>
      <c r="R170" s="230"/>
    </row>
    <row r="171" spans="2:18">
      <c r="B171" s="562"/>
      <c r="C171" s="563"/>
      <c r="D171" s="563"/>
      <c r="E171" s="631"/>
      <c r="F171" s="565"/>
      <c r="G171" s="565"/>
      <c r="H171" s="565"/>
      <c r="I171" s="565"/>
      <c r="J171" s="565"/>
      <c r="K171" s="565"/>
      <c r="L171" s="565"/>
      <c r="M171" s="565"/>
      <c r="N171" s="565"/>
      <c r="O171" s="566" t="s">
        <v>116</v>
      </c>
      <c r="P171" s="566" t="s">
        <v>140</v>
      </c>
      <c r="Q171" s="566">
        <f>ROUND(SUM(Q162:Q170),2)</f>
        <v>73</v>
      </c>
    </row>
    <row r="172" spans="2:18" ht="25.5">
      <c r="B172" s="236" t="str">
        <f>ORÇ!B47</f>
        <v xml:space="preserve"> 5.1.2.5 </v>
      </c>
      <c r="C172" s="236" t="str">
        <f>ORÇ!D47</f>
        <v>SINAPI</v>
      </c>
      <c r="D172" s="236" t="str">
        <f>ORÇ!C47</f>
        <v xml:space="preserve"> 96544 </v>
      </c>
      <c r="E172" s="629" t="str">
        <f>ORÇ!E47</f>
        <v>ARMAÇÃO DE BLOCO, VIGA BALDRAME OU SAPATA UTILIZANDO AÇO CA-50 DE 6,3 MM - MONTAGEM. AF_06/2017</v>
      </c>
      <c r="F172" s="236" t="str">
        <f>ORÇ!F47</f>
        <v>KG</v>
      </c>
      <c r="G172" s="237"/>
      <c r="H172" s="237"/>
      <c r="I172" s="237"/>
      <c r="J172" s="237"/>
      <c r="K172" s="491" t="s">
        <v>522</v>
      </c>
      <c r="L172" s="491" t="s">
        <v>523</v>
      </c>
      <c r="M172" s="491" t="s">
        <v>599</v>
      </c>
      <c r="N172" s="491" t="s">
        <v>523</v>
      </c>
      <c r="O172" s="491" t="s">
        <v>233</v>
      </c>
      <c r="P172" s="491" t="s">
        <v>140</v>
      </c>
      <c r="Q172" s="573" t="s">
        <v>234</v>
      </c>
    </row>
    <row r="173" spans="2:18">
      <c r="B173" s="567"/>
      <c r="C173" s="568"/>
      <c r="D173" s="568"/>
      <c r="E173" s="630"/>
      <c r="F173" s="570"/>
      <c r="G173" s="571"/>
      <c r="H173" s="571"/>
      <c r="I173" s="571"/>
      <c r="J173" s="571"/>
      <c r="K173" s="571"/>
      <c r="L173" s="571"/>
      <c r="M173" s="571"/>
      <c r="N173" s="571"/>
      <c r="O173" s="571"/>
      <c r="P173" s="571"/>
      <c r="Q173" s="571"/>
    </row>
    <row r="174" spans="2:18" s="641" customFormat="1">
      <c r="B174" s="567"/>
      <c r="C174" s="568"/>
      <c r="D174" s="568"/>
      <c r="E174" s="630" t="s">
        <v>592</v>
      </c>
      <c r="F174" s="570"/>
      <c r="G174" s="571"/>
      <c r="H174" s="571"/>
      <c r="I174" s="571"/>
      <c r="J174" s="571"/>
      <c r="K174" s="571">
        <v>1.2</v>
      </c>
      <c r="L174" s="571"/>
      <c r="M174" s="571">
        <v>0.245</v>
      </c>
      <c r="N174" s="571"/>
      <c r="O174" s="571">
        <f>ROUND(K163/0.15,2)</f>
        <v>33.729999999999997</v>
      </c>
      <c r="P174" s="571"/>
      <c r="Q174" s="571">
        <f>O174*M174*K174</f>
        <v>9.91662</v>
      </c>
    </row>
    <row r="175" spans="2:18" s="641" customFormat="1">
      <c r="B175" s="567"/>
      <c r="C175" s="568"/>
      <c r="D175" s="568"/>
      <c r="E175" s="630" t="s">
        <v>593</v>
      </c>
      <c r="F175" s="570"/>
      <c r="G175" s="571"/>
      <c r="H175" s="571"/>
      <c r="I175" s="571"/>
      <c r="J175" s="571"/>
      <c r="K175" s="571">
        <v>1.2</v>
      </c>
      <c r="L175" s="571"/>
      <c r="M175" s="571">
        <v>0.245</v>
      </c>
      <c r="N175" s="571"/>
      <c r="O175" s="571">
        <f t="shared" ref="O175:O180" si="9">ROUND(K164/0.15,2)</f>
        <v>35.33</v>
      </c>
      <c r="P175" s="571"/>
      <c r="Q175" s="571">
        <f t="shared" ref="Q175:Q180" si="10">O175*M175*K175</f>
        <v>10.387019999999998</v>
      </c>
    </row>
    <row r="176" spans="2:18" s="641" customFormat="1">
      <c r="B176" s="567"/>
      <c r="C176" s="568"/>
      <c r="D176" s="568"/>
      <c r="E176" s="630" t="s">
        <v>594</v>
      </c>
      <c r="F176" s="570"/>
      <c r="G176" s="571"/>
      <c r="H176" s="571"/>
      <c r="I176" s="571"/>
      <c r="J176" s="571"/>
      <c r="K176" s="571">
        <v>1.2</v>
      </c>
      <c r="L176" s="571"/>
      <c r="M176" s="571">
        <v>0.245</v>
      </c>
      <c r="N176" s="571"/>
      <c r="O176" s="571">
        <f t="shared" si="9"/>
        <v>38.67</v>
      </c>
      <c r="P176" s="571"/>
      <c r="Q176" s="571">
        <f t="shared" si="10"/>
        <v>11.368979999999999</v>
      </c>
    </row>
    <row r="177" spans="2:17" s="641" customFormat="1">
      <c r="B177" s="567"/>
      <c r="C177" s="568"/>
      <c r="D177" s="568"/>
      <c r="E177" s="630" t="s">
        <v>595</v>
      </c>
      <c r="F177" s="570"/>
      <c r="G177" s="571"/>
      <c r="H177" s="571"/>
      <c r="I177" s="571"/>
      <c r="J177" s="571"/>
      <c r="K177" s="571">
        <v>1.2</v>
      </c>
      <c r="L177" s="571"/>
      <c r="M177" s="571">
        <v>0.245</v>
      </c>
      <c r="N177" s="571"/>
      <c r="O177" s="571">
        <f t="shared" si="9"/>
        <v>35.33</v>
      </c>
      <c r="P177" s="571"/>
      <c r="Q177" s="571">
        <f t="shared" si="10"/>
        <v>10.387019999999998</v>
      </c>
    </row>
    <row r="178" spans="2:17" s="641" customFormat="1">
      <c r="B178" s="567"/>
      <c r="C178" s="568"/>
      <c r="D178" s="568"/>
      <c r="E178" s="630" t="s">
        <v>596</v>
      </c>
      <c r="F178" s="570"/>
      <c r="G178" s="571"/>
      <c r="H178" s="571"/>
      <c r="I178" s="571"/>
      <c r="J178" s="571"/>
      <c r="K178" s="571">
        <v>1.2</v>
      </c>
      <c r="L178" s="571"/>
      <c r="M178" s="571">
        <v>0.245</v>
      </c>
      <c r="N178" s="571"/>
      <c r="O178" s="571">
        <f t="shared" si="9"/>
        <v>15</v>
      </c>
      <c r="P178" s="571"/>
      <c r="Q178" s="571">
        <f t="shared" si="10"/>
        <v>4.4099999999999993</v>
      </c>
    </row>
    <row r="179" spans="2:17" s="641" customFormat="1">
      <c r="B179" s="567"/>
      <c r="C179" s="568"/>
      <c r="D179" s="568"/>
      <c r="E179" s="630" t="s">
        <v>597</v>
      </c>
      <c r="F179" s="570"/>
      <c r="G179" s="571"/>
      <c r="H179" s="571"/>
      <c r="I179" s="571"/>
      <c r="J179" s="571"/>
      <c r="K179" s="571">
        <v>1.2</v>
      </c>
      <c r="L179" s="571"/>
      <c r="M179" s="571">
        <v>0.245</v>
      </c>
      <c r="N179" s="571"/>
      <c r="O179" s="571">
        <f t="shared" si="9"/>
        <v>18.8</v>
      </c>
      <c r="P179" s="571"/>
      <c r="Q179" s="571">
        <f t="shared" si="10"/>
        <v>5.5271999999999997</v>
      </c>
    </row>
    <row r="180" spans="2:17">
      <c r="B180" s="567"/>
      <c r="C180" s="568"/>
      <c r="D180" s="568"/>
      <c r="E180" s="630" t="s">
        <v>598</v>
      </c>
      <c r="F180" s="570"/>
      <c r="G180" s="571"/>
      <c r="H180" s="571"/>
      <c r="I180" s="571"/>
      <c r="J180" s="571"/>
      <c r="K180" s="571">
        <v>1.2</v>
      </c>
      <c r="L180" s="571"/>
      <c r="M180" s="571">
        <v>0.245</v>
      </c>
      <c r="N180" s="571"/>
      <c r="O180" s="571">
        <f t="shared" si="9"/>
        <v>20.329999999999998</v>
      </c>
      <c r="P180" s="571"/>
      <c r="Q180" s="571">
        <f t="shared" si="10"/>
        <v>5.9770199999999987</v>
      </c>
    </row>
    <row r="181" spans="2:17">
      <c r="B181" s="567"/>
      <c r="C181" s="568"/>
      <c r="D181" s="568"/>
      <c r="E181" s="630"/>
      <c r="F181" s="570"/>
      <c r="G181" s="571"/>
      <c r="H181" s="571"/>
      <c r="I181" s="571"/>
      <c r="J181" s="571"/>
      <c r="K181" s="571"/>
      <c r="L181" s="571"/>
      <c r="M181" s="571"/>
      <c r="N181" s="571"/>
      <c r="O181" s="571"/>
      <c r="P181" s="571"/>
      <c r="Q181" s="571"/>
    </row>
    <row r="182" spans="2:17">
      <c r="B182" s="562"/>
      <c r="C182" s="563"/>
      <c r="D182" s="563"/>
      <c r="E182" s="631"/>
      <c r="F182" s="565"/>
      <c r="G182" s="565"/>
      <c r="H182" s="565"/>
      <c r="I182" s="565"/>
      <c r="J182" s="565"/>
      <c r="K182" s="565"/>
      <c r="L182" s="565"/>
      <c r="M182" s="565"/>
      <c r="N182" s="565"/>
      <c r="O182" s="566" t="s">
        <v>116</v>
      </c>
      <c r="P182" s="566" t="s">
        <v>140</v>
      </c>
      <c r="Q182" s="566">
        <f>ROUND(SUM(Q173:Q181),2)</f>
        <v>57.97</v>
      </c>
    </row>
    <row r="183" spans="2:17" ht="38.25">
      <c r="B183" s="236" t="str">
        <f>ORÇ!B48</f>
        <v xml:space="preserve"> 5.1.2.6 </v>
      </c>
      <c r="C183" s="236" t="str">
        <f>ORÇ!D48</f>
        <v>SINAPI</v>
      </c>
      <c r="D183" s="236" t="str">
        <f>ORÇ!C48</f>
        <v xml:space="preserve"> 96557 </v>
      </c>
      <c r="E183" s="629" t="str">
        <f>ORÇ!E48</f>
        <v>CONCRETAGEM DE BLOCOS DE COROAMENTO E VIGAS BALDRAMES, FCK 30 MPA, COM USO DE BOMBA  LANÇAMENTO, ADENSAMENTO E ACABAMENTO. AF_06/2017</v>
      </c>
      <c r="F183" s="236" t="str">
        <f>ORÇ!F48</f>
        <v>m³</v>
      </c>
      <c r="G183" s="237"/>
      <c r="H183" s="237"/>
      <c r="I183" s="491" t="s">
        <v>522</v>
      </c>
      <c r="J183" s="491" t="s">
        <v>523</v>
      </c>
      <c r="K183" s="491" t="s">
        <v>532</v>
      </c>
      <c r="L183" s="491" t="s">
        <v>523</v>
      </c>
      <c r="M183" s="491" t="s">
        <v>524</v>
      </c>
      <c r="N183" s="491" t="s">
        <v>523</v>
      </c>
      <c r="O183" s="491" t="s">
        <v>233</v>
      </c>
      <c r="P183" s="491" t="s">
        <v>140</v>
      </c>
      <c r="Q183" s="573" t="s">
        <v>234</v>
      </c>
    </row>
    <row r="184" spans="2:17">
      <c r="B184" s="567"/>
      <c r="C184" s="568"/>
      <c r="D184" s="568"/>
      <c r="E184" s="630"/>
      <c r="F184" s="570"/>
      <c r="G184" s="571"/>
      <c r="H184" s="571"/>
      <c r="I184" s="571"/>
      <c r="J184" s="571"/>
      <c r="K184" s="571"/>
      <c r="L184" s="571"/>
      <c r="M184" s="571"/>
      <c r="N184" s="571"/>
      <c r="O184" s="571"/>
      <c r="P184" s="571"/>
      <c r="Q184" s="571"/>
    </row>
    <row r="185" spans="2:17" s="641" customFormat="1">
      <c r="B185" s="567"/>
      <c r="C185" s="568"/>
      <c r="D185" s="568"/>
      <c r="E185" s="630" t="s">
        <v>592</v>
      </c>
      <c r="F185" s="570"/>
      <c r="G185" s="571"/>
      <c r="H185" s="571"/>
      <c r="I185" s="571">
        <f>M130</f>
        <v>5.0599999999999996</v>
      </c>
      <c r="J185" s="571"/>
      <c r="K185" s="571">
        <v>0.3</v>
      </c>
      <c r="L185" s="571"/>
      <c r="M185" s="571">
        <v>0.3</v>
      </c>
      <c r="N185" s="571"/>
      <c r="O185" s="571">
        <v>1</v>
      </c>
      <c r="P185" s="571"/>
      <c r="Q185" s="571">
        <f>O185*M185*K185*I185</f>
        <v>0.45539999999999997</v>
      </c>
    </row>
    <row r="186" spans="2:17" s="641" customFormat="1">
      <c r="B186" s="567"/>
      <c r="C186" s="568"/>
      <c r="D186" s="568"/>
      <c r="E186" s="630" t="s">
        <v>593</v>
      </c>
      <c r="F186" s="570"/>
      <c r="G186" s="571"/>
      <c r="H186" s="571"/>
      <c r="I186" s="571">
        <f t="shared" ref="I186:I191" si="11">M131</f>
        <v>5.3</v>
      </c>
      <c r="J186" s="571"/>
      <c r="K186" s="571">
        <v>0.3</v>
      </c>
      <c r="L186" s="571"/>
      <c r="M186" s="571">
        <v>0.3</v>
      </c>
      <c r="N186" s="571"/>
      <c r="O186" s="571">
        <v>1</v>
      </c>
      <c r="P186" s="571"/>
      <c r="Q186" s="571">
        <f t="shared" ref="Q186:Q191" si="12">O186*M186*K186*I186</f>
        <v>0.47699999999999998</v>
      </c>
    </row>
    <row r="187" spans="2:17" s="641" customFormat="1">
      <c r="B187" s="567"/>
      <c r="C187" s="568"/>
      <c r="D187" s="568"/>
      <c r="E187" s="630" t="s">
        <v>594</v>
      </c>
      <c r="F187" s="570"/>
      <c r="G187" s="571"/>
      <c r="H187" s="571"/>
      <c r="I187" s="571">
        <f t="shared" si="11"/>
        <v>5.8</v>
      </c>
      <c r="J187" s="571"/>
      <c r="K187" s="571">
        <v>0.3</v>
      </c>
      <c r="L187" s="571"/>
      <c r="M187" s="571">
        <v>0.3</v>
      </c>
      <c r="N187" s="571"/>
      <c r="O187" s="571">
        <v>1</v>
      </c>
      <c r="P187" s="571"/>
      <c r="Q187" s="571">
        <f t="shared" si="12"/>
        <v>0.52200000000000002</v>
      </c>
    </row>
    <row r="188" spans="2:17" s="641" customFormat="1">
      <c r="B188" s="567"/>
      <c r="C188" s="568"/>
      <c r="D188" s="568"/>
      <c r="E188" s="630" t="s">
        <v>595</v>
      </c>
      <c r="F188" s="570"/>
      <c r="G188" s="571"/>
      <c r="H188" s="571"/>
      <c r="I188" s="571">
        <f t="shared" si="11"/>
        <v>5.3</v>
      </c>
      <c r="J188" s="571"/>
      <c r="K188" s="571">
        <v>0.3</v>
      </c>
      <c r="L188" s="571"/>
      <c r="M188" s="571">
        <v>0.3</v>
      </c>
      <c r="N188" s="571"/>
      <c r="O188" s="571">
        <v>1</v>
      </c>
      <c r="P188" s="571"/>
      <c r="Q188" s="571">
        <f t="shared" si="12"/>
        <v>0.47699999999999998</v>
      </c>
    </row>
    <row r="189" spans="2:17" s="641" customFormat="1">
      <c r="B189" s="567"/>
      <c r="C189" s="568"/>
      <c r="D189" s="568"/>
      <c r="E189" s="630" t="s">
        <v>596</v>
      </c>
      <c r="F189" s="570"/>
      <c r="G189" s="571"/>
      <c r="H189" s="571"/>
      <c r="I189" s="571">
        <f t="shared" si="11"/>
        <v>2.25</v>
      </c>
      <c r="J189" s="571"/>
      <c r="K189" s="571">
        <v>0.3</v>
      </c>
      <c r="L189" s="571"/>
      <c r="M189" s="571">
        <v>0.3</v>
      </c>
      <c r="N189" s="571"/>
      <c r="O189" s="571">
        <v>1</v>
      </c>
      <c r="P189" s="571"/>
      <c r="Q189" s="571">
        <f t="shared" si="12"/>
        <v>0.20249999999999999</v>
      </c>
    </row>
    <row r="190" spans="2:17" s="641" customFormat="1">
      <c r="B190" s="567"/>
      <c r="C190" s="568"/>
      <c r="D190" s="568"/>
      <c r="E190" s="630" t="s">
        <v>597</v>
      </c>
      <c r="F190" s="570"/>
      <c r="G190" s="571"/>
      <c r="H190" s="571"/>
      <c r="I190" s="571">
        <f t="shared" si="11"/>
        <v>2.82</v>
      </c>
      <c r="J190" s="571"/>
      <c r="K190" s="571">
        <v>0.3</v>
      </c>
      <c r="L190" s="571"/>
      <c r="M190" s="571">
        <v>0.3</v>
      </c>
      <c r="N190" s="571"/>
      <c r="O190" s="571">
        <v>1</v>
      </c>
      <c r="P190" s="571"/>
      <c r="Q190" s="571">
        <f t="shared" si="12"/>
        <v>0.25379999999999997</v>
      </c>
    </row>
    <row r="191" spans="2:17">
      <c r="B191" s="567"/>
      <c r="C191" s="568"/>
      <c r="D191" s="568"/>
      <c r="E191" s="630" t="s">
        <v>598</v>
      </c>
      <c r="F191" s="570"/>
      <c r="G191" s="571"/>
      <c r="H191" s="571"/>
      <c r="I191" s="571">
        <f t="shared" si="11"/>
        <v>3.05</v>
      </c>
      <c r="J191" s="571"/>
      <c r="K191" s="571">
        <v>0.3</v>
      </c>
      <c r="L191" s="571"/>
      <c r="M191" s="571">
        <v>0.3</v>
      </c>
      <c r="N191" s="571"/>
      <c r="O191" s="571">
        <v>1</v>
      </c>
      <c r="P191" s="571"/>
      <c r="Q191" s="571">
        <f t="shared" si="12"/>
        <v>0.27449999999999997</v>
      </c>
    </row>
    <row r="192" spans="2:17">
      <c r="B192" s="567"/>
      <c r="C192" s="568"/>
      <c r="D192" s="568"/>
      <c r="E192" s="630"/>
      <c r="F192" s="570"/>
      <c r="G192" s="571"/>
      <c r="H192" s="571"/>
      <c r="I192" s="571"/>
      <c r="J192" s="571"/>
      <c r="K192" s="571"/>
      <c r="L192" s="571"/>
      <c r="M192" s="571"/>
      <c r="N192" s="571"/>
      <c r="O192" s="571"/>
      <c r="P192" s="571"/>
      <c r="Q192" s="571"/>
    </row>
    <row r="193" spans="2:17">
      <c r="B193" s="562"/>
      <c r="C193" s="563"/>
      <c r="D193" s="563"/>
      <c r="E193" s="631"/>
      <c r="F193" s="565"/>
      <c r="G193" s="565"/>
      <c r="H193" s="565"/>
      <c r="I193" s="565"/>
      <c r="J193" s="565"/>
      <c r="K193" s="565"/>
      <c r="L193" s="565"/>
      <c r="M193" s="565"/>
      <c r="N193" s="565"/>
      <c r="O193" s="566" t="s">
        <v>116</v>
      </c>
      <c r="P193" s="566" t="s">
        <v>140</v>
      </c>
      <c r="Q193" s="566">
        <f>ROUND(SUM(Q184:Q192),2)</f>
        <v>2.66</v>
      </c>
    </row>
    <row r="194" spans="2:17" ht="25.5">
      <c r="B194" s="236" t="str">
        <f>ORÇ!B49</f>
        <v xml:space="preserve"> 5.1.2.7 </v>
      </c>
      <c r="C194" s="236" t="str">
        <f>ORÇ!D49</f>
        <v>SINAPI</v>
      </c>
      <c r="D194" s="236" t="str">
        <f>ORÇ!C49</f>
        <v xml:space="preserve"> 98557 </v>
      </c>
      <c r="E194" s="629" t="str">
        <f>ORÇ!E49</f>
        <v>IMPERMEABILIZAÇÃO DE SUPERFÍCIE COM EMULSÃO ASFÁLTICA, 2 DEMÃOS AF_06/2018</v>
      </c>
      <c r="F194" s="236" t="str">
        <f>ORÇ!F49</f>
        <v>m²</v>
      </c>
      <c r="G194" s="237"/>
      <c r="H194" s="237"/>
      <c r="I194" s="237"/>
      <c r="J194" s="237"/>
      <c r="K194" s="491"/>
      <c r="L194" s="491"/>
      <c r="M194" s="491" t="s">
        <v>525</v>
      </c>
      <c r="N194" s="491" t="s">
        <v>523</v>
      </c>
      <c r="O194" s="491" t="s">
        <v>233</v>
      </c>
      <c r="P194" s="491" t="s">
        <v>140</v>
      </c>
      <c r="Q194" s="573" t="s">
        <v>234</v>
      </c>
    </row>
    <row r="195" spans="2:17">
      <c r="B195" s="567"/>
      <c r="C195" s="568"/>
      <c r="D195" s="568"/>
      <c r="E195" s="630"/>
      <c r="F195" s="570"/>
      <c r="G195" s="571"/>
      <c r="H195" s="571"/>
      <c r="I195" s="571"/>
      <c r="J195" s="571"/>
      <c r="K195" s="571"/>
      <c r="L195" s="571"/>
      <c r="M195" s="571"/>
      <c r="N195" s="571"/>
      <c r="O195" s="571"/>
      <c r="P195" s="571"/>
      <c r="Q195" s="571"/>
    </row>
    <row r="196" spans="2:17" s="641" customFormat="1">
      <c r="B196" s="567"/>
      <c r="C196" s="568"/>
      <c r="D196" s="568"/>
      <c r="E196" s="630" t="s">
        <v>592</v>
      </c>
      <c r="F196" s="570"/>
      <c r="G196" s="571"/>
      <c r="H196" s="571"/>
      <c r="I196" s="571"/>
      <c r="J196" s="571"/>
      <c r="K196" s="571"/>
      <c r="L196" s="571"/>
      <c r="M196" s="571">
        <f>(2*M185+K185)*I185</f>
        <v>4.5539999999999994</v>
      </c>
      <c r="N196" s="571"/>
      <c r="O196" s="571">
        <v>1</v>
      </c>
      <c r="P196" s="571"/>
      <c r="Q196" s="571">
        <f>O196*M196</f>
        <v>4.5539999999999994</v>
      </c>
    </row>
    <row r="197" spans="2:17" s="641" customFormat="1">
      <c r="B197" s="567"/>
      <c r="C197" s="568"/>
      <c r="D197" s="568"/>
      <c r="E197" s="630" t="s">
        <v>593</v>
      </c>
      <c r="F197" s="570"/>
      <c r="G197" s="571"/>
      <c r="H197" s="571"/>
      <c r="I197" s="571"/>
      <c r="J197" s="571"/>
      <c r="K197" s="571"/>
      <c r="L197" s="571"/>
      <c r="M197" s="571">
        <f t="shared" ref="M197:M202" si="13">(2*M186+K186)*I186</f>
        <v>4.7699999999999996</v>
      </c>
      <c r="N197" s="571"/>
      <c r="O197" s="571">
        <v>1</v>
      </c>
      <c r="P197" s="571"/>
      <c r="Q197" s="571">
        <f t="shared" ref="Q197:Q202" si="14">O197*M197</f>
        <v>4.7699999999999996</v>
      </c>
    </row>
    <row r="198" spans="2:17" s="641" customFormat="1">
      <c r="B198" s="567"/>
      <c r="C198" s="568"/>
      <c r="D198" s="568"/>
      <c r="E198" s="630" t="s">
        <v>594</v>
      </c>
      <c r="F198" s="570"/>
      <c r="G198" s="571"/>
      <c r="H198" s="571"/>
      <c r="I198" s="571"/>
      <c r="J198" s="571"/>
      <c r="K198" s="571"/>
      <c r="L198" s="571"/>
      <c r="M198" s="571">
        <f t="shared" si="13"/>
        <v>5.22</v>
      </c>
      <c r="N198" s="571"/>
      <c r="O198" s="571">
        <v>1</v>
      </c>
      <c r="P198" s="571"/>
      <c r="Q198" s="571">
        <f t="shared" si="14"/>
        <v>5.22</v>
      </c>
    </row>
    <row r="199" spans="2:17" s="641" customFormat="1">
      <c r="B199" s="567"/>
      <c r="C199" s="568"/>
      <c r="D199" s="568"/>
      <c r="E199" s="630" t="s">
        <v>595</v>
      </c>
      <c r="F199" s="570"/>
      <c r="G199" s="571"/>
      <c r="H199" s="571"/>
      <c r="I199" s="571"/>
      <c r="J199" s="571"/>
      <c r="K199" s="571"/>
      <c r="L199" s="571"/>
      <c r="M199" s="571">
        <f t="shared" si="13"/>
        <v>4.7699999999999996</v>
      </c>
      <c r="N199" s="571"/>
      <c r="O199" s="571">
        <v>1</v>
      </c>
      <c r="P199" s="571"/>
      <c r="Q199" s="571">
        <f t="shared" si="14"/>
        <v>4.7699999999999996</v>
      </c>
    </row>
    <row r="200" spans="2:17" s="641" customFormat="1">
      <c r="B200" s="567"/>
      <c r="C200" s="568"/>
      <c r="D200" s="568"/>
      <c r="E200" s="630" t="s">
        <v>596</v>
      </c>
      <c r="F200" s="570"/>
      <c r="G200" s="571"/>
      <c r="H200" s="571"/>
      <c r="I200" s="571"/>
      <c r="J200" s="571"/>
      <c r="K200" s="571"/>
      <c r="L200" s="571"/>
      <c r="M200" s="571">
        <f t="shared" si="13"/>
        <v>2.0249999999999999</v>
      </c>
      <c r="N200" s="571"/>
      <c r="O200" s="571">
        <v>1</v>
      </c>
      <c r="P200" s="571"/>
      <c r="Q200" s="571">
        <f t="shared" si="14"/>
        <v>2.0249999999999999</v>
      </c>
    </row>
    <row r="201" spans="2:17" s="641" customFormat="1">
      <c r="B201" s="567"/>
      <c r="C201" s="568"/>
      <c r="D201" s="568"/>
      <c r="E201" s="630" t="s">
        <v>597</v>
      </c>
      <c r="F201" s="570"/>
      <c r="G201" s="571"/>
      <c r="H201" s="571"/>
      <c r="I201" s="571"/>
      <c r="J201" s="571"/>
      <c r="K201" s="571"/>
      <c r="L201" s="571"/>
      <c r="M201" s="571">
        <f t="shared" si="13"/>
        <v>2.5379999999999998</v>
      </c>
      <c r="N201" s="571"/>
      <c r="O201" s="571">
        <v>1</v>
      </c>
      <c r="P201" s="571"/>
      <c r="Q201" s="571">
        <f t="shared" si="14"/>
        <v>2.5379999999999998</v>
      </c>
    </row>
    <row r="202" spans="2:17">
      <c r="B202" s="567"/>
      <c r="C202" s="568"/>
      <c r="D202" s="568"/>
      <c r="E202" s="630" t="s">
        <v>598</v>
      </c>
      <c r="F202" s="570"/>
      <c r="G202" s="571"/>
      <c r="H202" s="571"/>
      <c r="I202" s="571"/>
      <c r="J202" s="571"/>
      <c r="K202" s="571"/>
      <c r="L202" s="571"/>
      <c r="M202" s="571">
        <f t="shared" si="13"/>
        <v>2.7449999999999997</v>
      </c>
      <c r="N202" s="571"/>
      <c r="O202" s="571">
        <v>1</v>
      </c>
      <c r="P202" s="571"/>
      <c r="Q202" s="571">
        <f t="shared" si="14"/>
        <v>2.7449999999999997</v>
      </c>
    </row>
    <row r="203" spans="2:17">
      <c r="B203" s="567"/>
      <c r="C203" s="568"/>
      <c r="D203" s="568"/>
      <c r="E203" s="630"/>
      <c r="F203" s="570"/>
      <c r="G203" s="571"/>
      <c r="H203" s="571"/>
      <c r="I203" s="571"/>
      <c r="J203" s="571"/>
      <c r="K203" s="571"/>
      <c r="L203" s="571"/>
      <c r="M203" s="571"/>
      <c r="N203" s="571"/>
      <c r="O203" s="571"/>
      <c r="P203" s="571"/>
      <c r="Q203" s="571"/>
    </row>
    <row r="204" spans="2:17">
      <c r="B204" s="562"/>
      <c r="C204" s="563"/>
      <c r="D204" s="563"/>
      <c r="E204" s="631"/>
      <c r="F204" s="565"/>
      <c r="G204" s="565"/>
      <c r="H204" s="565"/>
      <c r="I204" s="565"/>
      <c r="J204" s="565"/>
      <c r="K204" s="565"/>
      <c r="L204" s="565"/>
      <c r="M204" s="565"/>
      <c r="N204" s="565"/>
      <c r="O204" s="566" t="s">
        <v>116</v>
      </c>
      <c r="P204" s="566" t="s">
        <v>140</v>
      </c>
      <c r="Q204" s="566">
        <f>ROUND(SUM(Q195:Q203),2)</f>
        <v>26.62</v>
      </c>
    </row>
    <row r="205" spans="2:17" ht="25.5">
      <c r="B205" s="236" t="str">
        <f>ORÇ!B50</f>
        <v xml:space="preserve"> 5.1.2.8 </v>
      </c>
      <c r="C205" s="236" t="str">
        <f>ORÇ!D50</f>
        <v>SINAPI</v>
      </c>
      <c r="D205" s="236" t="str">
        <f>ORÇ!C50</f>
        <v xml:space="preserve"> 93382 </v>
      </c>
      <c r="E205" s="629" t="str">
        <f>ORÇ!E50</f>
        <v>REATERRO MANUAL DE VALAS COM COMPACTAÇÃO MECANIZADA. AF_04/2016</v>
      </c>
      <c r="F205" s="236" t="str">
        <f>ORÇ!F50</f>
        <v>m³</v>
      </c>
      <c r="G205" s="237"/>
      <c r="H205" s="237"/>
      <c r="I205" s="491" t="s">
        <v>600</v>
      </c>
      <c r="J205" s="491" t="s">
        <v>523</v>
      </c>
      <c r="K205" s="491" t="s">
        <v>524</v>
      </c>
      <c r="L205" s="491" t="s">
        <v>523</v>
      </c>
      <c r="M205" s="491" t="s">
        <v>532</v>
      </c>
      <c r="N205" s="491" t="s">
        <v>523</v>
      </c>
      <c r="O205" s="491" t="s">
        <v>233</v>
      </c>
      <c r="P205" s="491" t="s">
        <v>140</v>
      </c>
      <c r="Q205" s="573" t="s">
        <v>234</v>
      </c>
    </row>
    <row r="206" spans="2:17">
      <c r="B206" s="567"/>
      <c r="C206" s="568"/>
      <c r="D206" s="568"/>
      <c r="E206" s="630"/>
      <c r="F206" s="570"/>
      <c r="G206" s="571"/>
      <c r="H206" s="571"/>
      <c r="I206" s="571"/>
      <c r="J206" s="571"/>
      <c r="K206" s="571"/>
      <c r="L206" s="571"/>
      <c r="M206" s="571"/>
      <c r="N206" s="571"/>
      <c r="O206" s="571"/>
      <c r="P206" s="571"/>
      <c r="Q206" s="571"/>
    </row>
    <row r="207" spans="2:17" s="641" customFormat="1">
      <c r="B207" s="567"/>
      <c r="C207" s="568"/>
      <c r="D207" s="568"/>
      <c r="E207" s="630" t="s">
        <v>592</v>
      </c>
      <c r="F207" s="570"/>
      <c r="G207" s="571"/>
      <c r="H207" s="571"/>
      <c r="I207" s="571">
        <f>M130</f>
        <v>5.0599999999999996</v>
      </c>
      <c r="J207" s="571"/>
      <c r="K207" s="571">
        <v>0.35</v>
      </c>
      <c r="L207" s="571"/>
      <c r="M207" s="571">
        <v>0.2</v>
      </c>
      <c r="N207" s="571"/>
      <c r="O207" s="571">
        <v>1</v>
      </c>
      <c r="P207" s="571"/>
      <c r="Q207" s="571">
        <f>O207*M207*K207*I207</f>
        <v>0.35419999999999996</v>
      </c>
    </row>
    <row r="208" spans="2:17" s="641" customFormat="1">
      <c r="B208" s="567"/>
      <c r="C208" s="568"/>
      <c r="D208" s="568"/>
      <c r="E208" s="630" t="s">
        <v>593</v>
      </c>
      <c r="F208" s="570"/>
      <c r="G208" s="571"/>
      <c r="H208" s="571"/>
      <c r="I208" s="571">
        <f t="shared" ref="I208:I213" si="15">M131</f>
        <v>5.3</v>
      </c>
      <c r="J208" s="571"/>
      <c r="K208" s="571">
        <v>0.35</v>
      </c>
      <c r="L208" s="571"/>
      <c r="M208" s="571">
        <v>0.2</v>
      </c>
      <c r="N208" s="571"/>
      <c r="O208" s="571">
        <v>1</v>
      </c>
      <c r="P208" s="571"/>
      <c r="Q208" s="571">
        <f t="shared" ref="Q208:Q213" si="16">O208*M208*K208*I208</f>
        <v>0.37099999999999994</v>
      </c>
    </row>
    <row r="209" spans="2:17" s="641" customFormat="1">
      <c r="B209" s="567"/>
      <c r="C209" s="568"/>
      <c r="D209" s="568"/>
      <c r="E209" s="630" t="s">
        <v>594</v>
      </c>
      <c r="F209" s="570"/>
      <c r="G209" s="571"/>
      <c r="H209" s="571"/>
      <c r="I209" s="571">
        <f t="shared" si="15"/>
        <v>5.8</v>
      </c>
      <c r="J209" s="571"/>
      <c r="K209" s="571">
        <v>0.35</v>
      </c>
      <c r="L209" s="571"/>
      <c r="M209" s="571">
        <v>0.2</v>
      </c>
      <c r="N209" s="571"/>
      <c r="O209" s="571">
        <v>1</v>
      </c>
      <c r="P209" s="571"/>
      <c r="Q209" s="571">
        <f t="shared" si="16"/>
        <v>0.40599999999999997</v>
      </c>
    </row>
    <row r="210" spans="2:17" s="641" customFormat="1">
      <c r="B210" s="567"/>
      <c r="C210" s="568"/>
      <c r="D210" s="568"/>
      <c r="E210" s="630" t="s">
        <v>595</v>
      </c>
      <c r="F210" s="570"/>
      <c r="G210" s="571"/>
      <c r="H210" s="571"/>
      <c r="I210" s="571">
        <f t="shared" si="15"/>
        <v>5.3</v>
      </c>
      <c r="J210" s="571"/>
      <c r="K210" s="571">
        <v>0.35</v>
      </c>
      <c r="L210" s="571"/>
      <c r="M210" s="571">
        <v>0.2</v>
      </c>
      <c r="N210" s="571"/>
      <c r="O210" s="571">
        <v>1</v>
      </c>
      <c r="P210" s="571"/>
      <c r="Q210" s="571">
        <f t="shared" si="16"/>
        <v>0.37099999999999994</v>
      </c>
    </row>
    <row r="211" spans="2:17" s="641" customFormat="1">
      <c r="B211" s="567"/>
      <c r="C211" s="568"/>
      <c r="D211" s="568"/>
      <c r="E211" s="630" t="s">
        <v>596</v>
      </c>
      <c r="F211" s="570"/>
      <c r="G211" s="571"/>
      <c r="H211" s="571"/>
      <c r="I211" s="571">
        <f t="shared" si="15"/>
        <v>2.25</v>
      </c>
      <c r="J211" s="571"/>
      <c r="K211" s="571">
        <v>0.35</v>
      </c>
      <c r="L211" s="571"/>
      <c r="M211" s="571">
        <v>0.2</v>
      </c>
      <c r="N211" s="571"/>
      <c r="O211" s="571">
        <v>1</v>
      </c>
      <c r="P211" s="571"/>
      <c r="Q211" s="571">
        <f t="shared" si="16"/>
        <v>0.15749999999999997</v>
      </c>
    </row>
    <row r="212" spans="2:17" s="641" customFormat="1">
      <c r="B212" s="567"/>
      <c r="C212" s="568"/>
      <c r="D212" s="568"/>
      <c r="E212" s="630" t="s">
        <v>597</v>
      </c>
      <c r="F212" s="570"/>
      <c r="G212" s="571"/>
      <c r="H212" s="571"/>
      <c r="I212" s="571">
        <f t="shared" si="15"/>
        <v>2.82</v>
      </c>
      <c r="J212" s="571"/>
      <c r="K212" s="571">
        <v>0.35</v>
      </c>
      <c r="L212" s="571"/>
      <c r="M212" s="571">
        <v>0.2</v>
      </c>
      <c r="N212" s="571"/>
      <c r="O212" s="571">
        <v>1</v>
      </c>
      <c r="P212" s="571"/>
      <c r="Q212" s="571">
        <f t="shared" si="16"/>
        <v>0.19739999999999996</v>
      </c>
    </row>
    <row r="213" spans="2:17">
      <c r="B213" s="567"/>
      <c r="C213" s="568"/>
      <c r="D213" s="568"/>
      <c r="E213" s="630" t="s">
        <v>598</v>
      </c>
      <c r="F213" s="570"/>
      <c r="G213" s="571"/>
      <c r="H213" s="571"/>
      <c r="I213" s="571">
        <f t="shared" si="15"/>
        <v>3.05</v>
      </c>
      <c r="J213" s="571"/>
      <c r="K213" s="571">
        <v>0.35</v>
      </c>
      <c r="L213" s="571"/>
      <c r="M213" s="571">
        <v>0.2</v>
      </c>
      <c r="N213" s="571"/>
      <c r="O213" s="571">
        <v>1</v>
      </c>
      <c r="P213" s="571"/>
      <c r="Q213" s="571">
        <f t="shared" si="16"/>
        <v>0.21349999999999997</v>
      </c>
    </row>
    <row r="214" spans="2:17">
      <c r="B214" s="567"/>
      <c r="C214" s="568"/>
      <c r="D214" s="568"/>
      <c r="E214" s="630"/>
      <c r="F214" s="570"/>
      <c r="G214" s="571"/>
      <c r="H214" s="571"/>
      <c r="I214" s="571"/>
      <c r="J214" s="571"/>
      <c r="K214" s="571"/>
      <c r="L214" s="571"/>
      <c r="M214" s="571"/>
      <c r="N214" s="571"/>
      <c r="O214" s="571"/>
      <c r="P214" s="571"/>
      <c r="Q214" s="571"/>
    </row>
    <row r="215" spans="2:17">
      <c r="B215" s="562"/>
      <c r="C215" s="563"/>
      <c r="D215" s="563"/>
      <c r="E215" s="631"/>
      <c r="F215" s="565"/>
      <c r="G215" s="565"/>
      <c r="H215" s="565"/>
      <c r="I215" s="565"/>
      <c r="J215" s="565"/>
      <c r="K215" s="565"/>
      <c r="L215" s="565"/>
      <c r="M215" s="565"/>
      <c r="N215" s="565"/>
      <c r="O215" s="566" t="s">
        <v>116</v>
      </c>
      <c r="P215" s="566" t="s">
        <v>140</v>
      </c>
      <c r="Q215" s="566">
        <f>ROUND(SUM(Q206:Q214),2)</f>
        <v>2.0699999999999998</v>
      </c>
    </row>
    <row r="216" spans="2:17">
      <c r="B216" s="236" t="str">
        <f>ORÇ!B51</f>
        <v xml:space="preserve"> 5.1.2.9 </v>
      </c>
      <c r="C216" s="236" t="str">
        <f>ORÇ!D51</f>
        <v>SINAPI</v>
      </c>
      <c r="D216" s="236" t="str">
        <f>ORÇ!C51</f>
        <v xml:space="preserve"> 72897 </v>
      </c>
      <c r="E216" s="629" t="str">
        <f>ORÇ!E51</f>
        <v>CARGA MANUAL DE ENTULHO EM CAMINHAO BASCULANTE 6 M3</v>
      </c>
      <c r="F216" s="236" t="str">
        <f>ORÇ!F51</f>
        <v>m³</v>
      </c>
      <c r="G216" s="237"/>
      <c r="H216" s="237"/>
      <c r="I216" s="237"/>
      <c r="J216" s="237"/>
      <c r="K216" s="491"/>
      <c r="L216" s="491"/>
      <c r="M216" s="491" t="s">
        <v>531</v>
      </c>
      <c r="N216" s="491" t="s">
        <v>523</v>
      </c>
      <c r="O216" s="491" t="s">
        <v>233</v>
      </c>
      <c r="P216" s="491" t="s">
        <v>140</v>
      </c>
      <c r="Q216" s="573" t="s">
        <v>234</v>
      </c>
    </row>
    <row r="217" spans="2:17">
      <c r="B217" s="567"/>
      <c r="C217" s="568"/>
      <c r="D217" s="568"/>
      <c r="E217" s="630"/>
      <c r="F217" s="570"/>
      <c r="G217" s="571"/>
      <c r="H217" s="571"/>
      <c r="I217" s="571"/>
      <c r="J217" s="571"/>
      <c r="K217" s="571"/>
      <c r="L217" s="571"/>
      <c r="M217" s="571"/>
      <c r="N217" s="571"/>
      <c r="O217" s="571"/>
      <c r="P217" s="571"/>
      <c r="Q217" s="571"/>
    </row>
    <row r="218" spans="2:17">
      <c r="B218" s="567"/>
      <c r="C218" s="568"/>
      <c r="D218" s="568"/>
      <c r="E218" s="630"/>
      <c r="F218" s="570"/>
      <c r="G218" s="571"/>
      <c r="H218" s="571"/>
      <c r="I218" s="571"/>
      <c r="J218" s="571"/>
      <c r="K218" s="571"/>
      <c r="L218" s="571"/>
      <c r="M218" s="571">
        <f>Q193</f>
        <v>2.66</v>
      </c>
      <c r="N218" s="571"/>
      <c r="O218" s="571">
        <v>1</v>
      </c>
      <c r="P218" s="571"/>
      <c r="Q218" s="571">
        <f>O218*M218</f>
        <v>2.66</v>
      </c>
    </row>
    <row r="219" spans="2:17">
      <c r="B219" s="567"/>
      <c r="C219" s="568"/>
      <c r="D219" s="568"/>
      <c r="E219" s="630"/>
      <c r="F219" s="570"/>
      <c r="G219" s="571"/>
      <c r="H219" s="571"/>
      <c r="I219" s="571"/>
      <c r="J219" s="571"/>
      <c r="K219" s="571"/>
      <c r="L219" s="571"/>
      <c r="M219" s="571"/>
      <c r="N219" s="571"/>
      <c r="O219" s="571"/>
      <c r="P219" s="571"/>
      <c r="Q219" s="571"/>
    </row>
    <row r="220" spans="2:17">
      <c r="B220" s="562"/>
      <c r="C220" s="563"/>
      <c r="D220" s="563"/>
      <c r="E220" s="631"/>
      <c r="F220" s="565"/>
      <c r="G220" s="565"/>
      <c r="H220" s="565"/>
      <c r="I220" s="565"/>
      <c r="J220" s="565"/>
      <c r="K220" s="565"/>
      <c r="L220" s="565"/>
      <c r="M220" s="565"/>
      <c r="N220" s="565"/>
      <c r="O220" s="566" t="s">
        <v>116</v>
      </c>
      <c r="P220" s="566" t="s">
        <v>140</v>
      </c>
      <c r="Q220" s="566">
        <f>ROUND(SUM(Q217:Q219),2)</f>
        <v>2.66</v>
      </c>
    </row>
    <row r="221" spans="2:17" ht="25.5">
      <c r="B221" s="236" t="str">
        <f>ORÇ!B52</f>
        <v xml:space="preserve"> 5.1.2.10 </v>
      </c>
      <c r="C221" s="236" t="str">
        <f>ORÇ!D52</f>
        <v>SINAPI</v>
      </c>
      <c r="D221" s="236" t="str">
        <f>ORÇ!C52</f>
        <v xml:space="preserve"> 97914 </v>
      </c>
      <c r="E221" s="629" t="str">
        <f>ORÇ!E52</f>
        <v>TRANSPORTE COM CAMINHÃO BASCULANTE DE 6 M3, EM VIA URBANA PAVIMENTADA, DMT ATÉ 30 KM (UNIDADE: M3XKM). AF_01/2018</v>
      </c>
      <c r="F221" s="236" t="str">
        <f>ORÇ!F52</f>
        <v>M3XKM</v>
      </c>
      <c r="G221" s="237"/>
      <c r="H221" s="237"/>
      <c r="I221" s="237"/>
      <c r="J221" s="237"/>
      <c r="K221" s="491" t="s">
        <v>533</v>
      </c>
      <c r="L221" s="491" t="s">
        <v>523</v>
      </c>
      <c r="M221" s="491" t="s">
        <v>531</v>
      </c>
      <c r="N221" s="491" t="s">
        <v>523</v>
      </c>
      <c r="O221" s="491" t="s">
        <v>233</v>
      </c>
      <c r="P221" s="491" t="s">
        <v>140</v>
      </c>
      <c r="Q221" s="573" t="s">
        <v>234</v>
      </c>
    </row>
    <row r="222" spans="2:17">
      <c r="B222" s="567"/>
      <c r="C222" s="568"/>
      <c r="D222" s="568"/>
      <c r="E222" s="630"/>
      <c r="F222" s="570"/>
      <c r="G222" s="571"/>
      <c r="H222" s="571"/>
      <c r="I222" s="571"/>
      <c r="J222" s="571"/>
      <c r="K222" s="571"/>
      <c r="L222" s="571"/>
      <c r="M222" s="571"/>
      <c r="N222" s="571"/>
      <c r="O222" s="571"/>
      <c r="P222" s="571"/>
      <c r="Q222" s="571"/>
    </row>
    <row r="223" spans="2:17">
      <c r="B223" s="567"/>
      <c r="C223" s="568"/>
      <c r="D223" s="568"/>
      <c r="E223" s="630"/>
      <c r="F223" s="570"/>
      <c r="G223" s="571"/>
      <c r="H223" s="571"/>
      <c r="I223" s="571"/>
      <c r="J223" s="571"/>
      <c r="K223" s="571">
        <v>15</v>
      </c>
      <c r="L223" s="571"/>
      <c r="M223" s="571">
        <f>Q220</f>
        <v>2.66</v>
      </c>
      <c r="N223" s="571"/>
      <c r="O223" s="571">
        <v>1</v>
      </c>
      <c r="P223" s="571"/>
      <c r="Q223" s="571">
        <f>O223*M223*K223</f>
        <v>39.900000000000006</v>
      </c>
    </row>
    <row r="224" spans="2:17">
      <c r="B224" s="567"/>
      <c r="C224" s="568"/>
      <c r="D224" s="568"/>
      <c r="E224" s="630"/>
      <c r="F224" s="570"/>
      <c r="G224" s="571"/>
      <c r="H224" s="571"/>
      <c r="I224" s="571"/>
      <c r="J224" s="571"/>
      <c r="K224" s="571"/>
      <c r="L224" s="571"/>
      <c r="M224" s="571"/>
      <c r="N224" s="571"/>
      <c r="O224" s="571"/>
      <c r="P224" s="571"/>
      <c r="Q224" s="571"/>
    </row>
    <row r="225" spans="2:17">
      <c r="B225" s="562"/>
      <c r="C225" s="563"/>
      <c r="D225" s="563"/>
      <c r="E225" s="631"/>
      <c r="F225" s="565"/>
      <c r="G225" s="565"/>
      <c r="H225" s="565"/>
      <c r="I225" s="565"/>
      <c r="J225" s="565"/>
      <c r="K225" s="565"/>
      <c r="L225" s="565"/>
      <c r="M225" s="565"/>
      <c r="N225" s="565"/>
      <c r="O225" s="566" t="s">
        <v>116</v>
      </c>
      <c r="P225" s="566" t="s">
        <v>140</v>
      </c>
      <c r="Q225" s="566">
        <f>ROUND(SUM(Q222:Q224),2)</f>
        <v>39.9</v>
      </c>
    </row>
    <row r="226" spans="2:17">
      <c r="B226" s="648" t="str">
        <f>ORÇ!B53</f>
        <v xml:space="preserve"> 5.2 </v>
      </c>
      <c r="C226" s="648"/>
      <c r="D226" s="648"/>
      <c r="E226" s="649" t="str">
        <f>ORÇ!E53</f>
        <v>CONTRAPISO</v>
      </c>
      <c r="F226" s="648"/>
      <c r="G226" s="650"/>
      <c r="H226" s="650"/>
      <c r="I226" s="650"/>
      <c r="J226" s="650"/>
      <c r="K226" s="650"/>
      <c r="L226" s="650"/>
      <c r="M226" s="650"/>
      <c r="N226" s="650"/>
      <c r="O226" s="650"/>
      <c r="P226" s="650"/>
      <c r="Q226" s="651"/>
    </row>
    <row r="227" spans="2:17" ht="25.5">
      <c r="B227" s="236" t="str">
        <f>ORÇ!B54</f>
        <v xml:space="preserve"> 5.2.1 </v>
      </c>
      <c r="C227" s="236" t="str">
        <f>ORÇ!D54</f>
        <v>CPOS</v>
      </c>
      <c r="D227" s="236" t="str">
        <f>ORÇ!C54</f>
        <v xml:space="preserve"> 54.01.400 </v>
      </c>
      <c r="E227" s="629" t="str">
        <f>ORÇ!E54</f>
        <v>Abertura de caixa até 25 cm, inclui escavação, compactação, transporte e preparo do sub-leito</v>
      </c>
      <c r="F227" s="236" t="str">
        <f>ORÇ!F54</f>
        <v>m²</v>
      </c>
      <c r="G227" s="237"/>
      <c r="H227" s="237"/>
      <c r="I227" s="237"/>
      <c r="J227" s="237"/>
      <c r="K227" s="491"/>
      <c r="L227" s="491"/>
      <c r="M227" s="491" t="s">
        <v>525</v>
      </c>
      <c r="N227" s="491" t="s">
        <v>523</v>
      </c>
      <c r="O227" s="491" t="s">
        <v>233</v>
      </c>
      <c r="P227" s="491" t="s">
        <v>140</v>
      </c>
      <c r="Q227" s="573" t="s">
        <v>234</v>
      </c>
    </row>
    <row r="228" spans="2:17">
      <c r="B228" s="567"/>
      <c r="C228" s="568"/>
      <c r="D228" s="568"/>
      <c r="E228" s="630"/>
      <c r="F228" s="570"/>
      <c r="G228" s="571"/>
      <c r="H228" s="571"/>
      <c r="I228" s="571"/>
      <c r="J228" s="571"/>
      <c r="K228" s="571"/>
      <c r="L228" s="571"/>
      <c r="M228" s="571"/>
      <c r="N228" s="571"/>
      <c r="O228" s="571"/>
      <c r="P228" s="571"/>
      <c r="Q228" s="571"/>
    </row>
    <row r="229" spans="2:17">
      <c r="B229" s="567"/>
      <c r="C229" s="568"/>
      <c r="D229" s="568"/>
      <c r="E229" s="630"/>
      <c r="F229" s="570"/>
      <c r="G229" s="571"/>
      <c r="H229" s="571"/>
      <c r="I229" s="571"/>
      <c r="J229" s="571"/>
      <c r="K229" s="571"/>
      <c r="L229" s="571"/>
      <c r="M229" s="571">
        <v>28.33</v>
      </c>
      <c r="N229" s="571"/>
      <c r="O229" s="571">
        <v>1</v>
      </c>
      <c r="P229" s="571"/>
      <c r="Q229" s="571">
        <f>O229*M229</f>
        <v>28.33</v>
      </c>
    </row>
    <row r="230" spans="2:17">
      <c r="B230" s="567"/>
      <c r="C230" s="568"/>
      <c r="D230" s="568"/>
      <c r="E230" s="630"/>
      <c r="F230" s="570"/>
      <c r="G230" s="571"/>
      <c r="H230" s="571"/>
      <c r="I230" s="571"/>
      <c r="J230" s="571"/>
      <c r="K230" s="571"/>
      <c r="L230" s="571"/>
      <c r="M230" s="571"/>
      <c r="N230" s="571"/>
      <c r="O230" s="571"/>
      <c r="P230" s="571"/>
      <c r="Q230" s="571"/>
    </row>
    <row r="231" spans="2:17">
      <c r="B231" s="562"/>
      <c r="C231" s="563"/>
      <c r="D231" s="563"/>
      <c r="E231" s="631"/>
      <c r="F231" s="565"/>
      <c r="G231" s="565"/>
      <c r="H231" s="565"/>
      <c r="I231" s="565"/>
      <c r="J231" s="565"/>
      <c r="K231" s="565"/>
      <c r="L231" s="565"/>
      <c r="M231" s="565"/>
      <c r="N231" s="565"/>
      <c r="O231" s="566" t="s">
        <v>116</v>
      </c>
      <c r="P231" s="566" t="s">
        <v>140</v>
      </c>
      <c r="Q231" s="566">
        <f>ROUND(SUM(Q228:Q230),2)</f>
        <v>28.33</v>
      </c>
    </row>
    <row r="232" spans="2:17" ht="25.5">
      <c r="B232" s="236" t="str">
        <f>ORÇ!B55</f>
        <v xml:space="preserve"> 5.2.2 </v>
      </c>
      <c r="C232" s="236" t="str">
        <f>ORÇ!D55</f>
        <v>SINAPI</v>
      </c>
      <c r="D232" s="236" t="str">
        <f>ORÇ!C55</f>
        <v xml:space="preserve"> 97086 </v>
      </c>
      <c r="E232" s="629" t="str">
        <f>ORÇ!E55</f>
        <v>FABRICAÇÃO, MONTAGEM E DESMONTAGEM DE FORMA PARA RADIER, EM MADEIRA SERRADA, 4 UTILIZAÇÕES. AF_09/2017</v>
      </c>
      <c r="F232" s="236" t="str">
        <f>ORÇ!F55</f>
        <v>m²</v>
      </c>
      <c r="G232" s="237"/>
      <c r="H232" s="237"/>
      <c r="I232" s="237"/>
      <c r="J232" s="237"/>
      <c r="K232" s="491"/>
      <c r="L232" s="491"/>
      <c r="M232" s="491" t="s">
        <v>525</v>
      </c>
      <c r="N232" s="491" t="s">
        <v>523</v>
      </c>
      <c r="O232" s="491" t="s">
        <v>233</v>
      </c>
      <c r="P232" s="491" t="s">
        <v>140</v>
      </c>
      <c r="Q232" s="573" t="s">
        <v>234</v>
      </c>
    </row>
    <row r="233" spans="2:17">
      <c r="B233" s="567"/>
      <c r="C233" s="568"/>
      <c r="D233" s="568"/>
      <c r="E233" s="630"/>
      <c r="F233" s="570"/>
      <c r="G233" s="571"/>
      <c r="H233" s="571"/>
      <c r="I233" s="571"/>
      <c r="J233" s="571"/>
      <c r="K233" s="571"/>
      <c r="L233" s="571"/>
      <c r="M233" s="571"/>
      <c r="N233" s="571"/>
      <c r="O233" s="571"/>
      <c r="P233" s="571"/>
      <c r="Q233" s="571"/>
    </row>
    <row r="234" spans="2:17">
      <c r="B234" s="567"/>
      <c r="C234" s="568"/>
      <c r="D234" s="568"/>
      <c r="E234" s="630"/>
      <c r="F234" s="570"/>
      <c r="G234" s="571"/>
      <c r="H234" s="571"/>
      <c r="I234" s="571"/>
      <c r="J234" s="571"/>
      <c r="K234" s="571"/>
      <c r="L234" s="571"/>
      <c r="M234" s="571">
        <f>29.58*0.1</f>
        <v>2.9580000000000002</v>
      </c>
      <c r="N234" s="571"/>
      <c r="O234" s="571">
        <v>1</v>
      </c>
      <c r="P234" s="571"/>
      <c r="Q234" s="571">
        <f>O234*M234</f>
        <v>2.9580000000000002</v>
      </c>
    </row>
    <row r="235" spans="2:17">
      <c r="B235" s="567"/>
      <c r="C235" s="568"/>
      <c r="D235" s="568"/>
      <c r="E235" s="630"/>
      <c r="F235" s="570"/>
      <c r="G235" s="571"/>
      <c r="H235" s="571"/>
      <c r="I235" s="571"/>
      <c r="J235" s="571"/>
      <c r="K235" s="571"/>
      <c r="L235" s="571"/>
      <c r="M235" s="571"/>
      <c r="N235" s="571"/>
      <c r="O235" s="571"/>
      <c r="P235" s="571"/>
      <c r="Q235" s="571"/>
    </row>
    <row r="236" spans="2:17">
      <c r="B236" s="562"/>
      <c r="C236" s="563"/>
      <c r="D236" s="563"/>
      <c r="E236" s="631"/>
      <c r="F236" s="565"/>
      <c r="G236" s="565"/>
      <c r="H236" s="565"/>
      <c r="I236" s="565"/>
      <c r="J236" s="565"/>
      <c r="K236" s="565"/>
      <c r="L236" s="565"/>
      <c r="M236" s="565"/>
      <c r="N236" s="565"/>
      <c r="O236" s="566" t="s">
        <v>116</v>
      </c>
      <c r="P236" s="566" t="s">
        <v>140</v>
      </c>
      <c r="Q236" s="566">
        <f>ROUND(SUM(Q233:Q235),2)</f>
        <v>2.96</v>
      </c>
    </row>
    <row r="237" spans="2:17" ht="25.5">
      <c r="B237" s="236" t="str">
        <f>ORÇ!B56</f>
        <v xml:space="preserve"> 5.2.3 </v>
      </c>
      <c r="C237" s="236" t="str">
        <f>ORÇ!D56</f>
        <v>SINAPI</v>
      </c>
      <c r="D237" s="236" t="str">
        <f>ORÇ!C56</f>
        <v xml:space="preserve"> 96622 </v>
      </c>
      <c r="E237" s="629" t="str">
        <f>ORÇ!E56</f>
        <v>LASTRO COM MATERIAL GRANULAR, APLICAÇÃO EM PISOS OU RADIERS, ESPESSURA DE *5 CM*. AF_08/2017</v>
      </c>
      <c r="F237" s="236" t="str">
        <f>ORÇ!F56</f>
        <v>m³</v>
      </c>
      <c r="G237" s="237"/>
      <c r="H237" s="237"/>
      <c r="I237" s="237"/>
      <c r="J237" s="237"/>
      <c r="K237" s="491" t="s">
        <v>525</v>
      </c>
      <c r="L237" s="491" t="s">
        <v>523</v>
      </c>
      <c r="M237" s="491" t="s">
        <v>526</v>
      </c>
      <c r="N237" s="491" t="s">
        <v>523</v>
      </c>
      <c r="O237" s="491" t="s">
        <v>233</v>
      </c>
      <c r="P237" s="491" t="s">
        <v>140</v>
      </c>
      <c r="Q237" s="573" t="s">
        <v>234</v>
      </c>
    </row>
    <row r="238" spans="2:17">
      <c r="B238" s="567"/>
      <c r="C238" s="568"/>
      <c r="D238" s="568"/>
      <c r="E238" s="630"/>
      <c r="F238" s="570"/>
      <c r="G238" s="571"/>
      <c r="H238" s="571"/>
      <c r="I238" s="571"/>
      <c r="J238" s="571"/>
      <c r="K238" s="571"/>
      <c r="L238" s="571"/>
      <c r="M238" s="571"/>
      <c r="N238" s="571"/>
      <c r="O238" s="571"/>
      <c r="P238" s="571"/>
      <c r="Q238" s="571"/>
    </row>
    <row r="239" spans="2:17">
      <c r="B239" s="567"/>
      <c r="C239" s="568"/>
      <c r="D239" s="568"/>
      <c r="E239" s="630"/>
      <c r="F239" s="570"/>
      <c r="G239" s="571"/>
      <c r="H239" s="571"/>
      <c r="I239" s="571"/>
      <c r="J239" s="571"/>
      <c r="K239" s="571">
        <f>M229</f>
        <v>28.33</v>
      </c>
      <c r="L239" s="571"/>
      <c r="M239" s="571">
        <v>0.05</v>
      </c>
      <c r="N239" s="571"/>
      <c r="O239" s="571">
        <v>1</v>
      </c>
      <c r="P239" s="571"/>
      <c r="Q239" s="571">
        <f>O239*M239*K239</f>
        <v>1.4165000000000001</v>
      </c>
    </row>
    <row r="240" spans="2:17">
      <c r="B240" s="567"/>
      <c r="C240" s="568"/>
      <c r="D240" s="568"/>
      <c r="E240" s="630"/>
      <c r="F240" s="570"/>
      <c r="G240" s="571"/>
      <c r="H240" s="571"/>
      <c r="I240" s="571"/>
      <c r="J240" s="571"/>
      <c r="K240" s="571"/>
      <c r="L240" s="571"/>
      <c r="M240" s="571"/>
      <c r="N240" s="571"/>
      <c r="O240" s="571"/>
      <c r="P240" s="571"/>
      <c r="Q240" s="571"/>
    </row>
    <row r="241" spans="2:17">
      <c r="B241" s="562"/>
      <c r="C241" s="563"/>
      <c r="D241" s="563"/>
      <c r="E241" s="631"/>
      <c r="F241" s="565"/>
      <c r="G241" s="565"/>
      <c r="H241" s="565"/>
      <c r="I241" s="565"/>
      <c r="J241" s="565"/>
      <c r="K241" s="565"/>
      <c r="L241" s="565"/>
      <c r="M241" s="565"/>
      <c r="N241" s="565"/>
      <c r="O241" s="566" t="s">
        <v>116</v>
      </c>
      <c r="P241" s="566" t="s">
        <v>140</v>
      </c>
      <c r="Q241" s="566">
        <f>ROUND(SUM(Q238:Q240),2)</f>
        <v>1.42</v>
      </c>
    </row>
    <row r="242" spans="2:17" ht="25.5">
      <c r="B242" s="236" t="str">
        <f>ORÇ!B57</f>
        <v xml:space="preserve"> 5.2.4 </v>
      </c>
      <c r="C242" s="236" t="str">
        <f>ORÇ!D57</f>
        <v>SINAPI</v>
      </c>
      <c r="D242" s="236" t="str">
        <f>ORÇ!C57</f>
        <v xml:space="preserve"> 68053 </v>
      </c>
      <c r="E242" s="629" t="str">
        <f>ORÇ!E57</f>
        <v>FORNECIMENTO/INSTALACAO LONA PLASTICA PRETA, PARA IMPERMEABILIZACAO, ESPESSURA 150 MICRAS.</v>
      </c>
      <c r="F242" s="236" t="str">
        <f>ORÇ!F57</f>
        <v>m²</v>
      </c>
      <c r="G242" s="237"/>
      <c r="H242" s="237"/>
      <c r="I242" s="237"/>
      <c r="J242" s="237"/>
      <c r="K242" s="491"/>
      <c r="L242" s="491"/>
      <c r="M242" s="491" t="s">
        <v>525</v>
      </c>
      <c r="N242" s="491" t="s">
        <v>523</v>
      </c>
      <c r="O242" s="491" t="s">
        <v>233</v>
      </c>
      <c r="P242" s="491" t="s">
        <v>140</v>
      </c>
      <c r="Q242" s="573" t="s">
        <v>234</v>
      </c>
    </row>
    <row r="243" spans="2:17">
      <c r="B243" s="567"/>
      <c r="C243" s="568"/>
      <c r="D243" s="568"/>
      <c r="E243" s="630"/>
      <c r="F243" s="570"/>
      <c r="G243" s="571"/>
      <c r="H243" s="571"/>
      <c r="I243" s="571"/>
      <c r="J243" s="571"/>
      <c r="K243" s="571"/>
      <c r="L243" s="571"/>
      <c r="M243" s="571"/>
      <c r="N243" s="571"/>
      <c r="O243" s="571"/>
      <c r="P243" s="571"/>
      <c r="Q243" s="571"/>
    </row>
    <row r="244" spans="2:17">
      <c r="B244" s="567"/>
      <c r="C244" s="568"/>
      <c r="D244" s="568"/>
      <c r="E244" s="630"/>
      <c r="F244" s="570"/>
      <c r="G244" s="571"/>
      <c r="H244" s="571"/>
      <c r="I244" s="571"/>
      <c r="J244" s="571"/>
      <c r="K244" s="571"/>
      <c r="L244" s="571"/>
      <c r="M244" s="571">
        <f>M229</f>
        <v>28.33</v>
      </c>
      <c r="N244" s="571"/>
      <c r="O244" s="571">
        <v>1</v>
      </c>
      <c r="P244" s="571"/>
      <c r="Q244" s="571">
        <f>O244*M244</f>
        <v>28.33</v>
      </c>
    </row>
    <row r="245" spans="2:17">
      <c r="B245" s="567"/>
      <c r="C245" s="568"/>
      <c r="D245" s="568"/>
      <c r="E245" s="630"/>
      <c r="F245" s="570"/>
      <c r="G245" s="571"/>
      <c r="H245" s="571"/>
      <c r="I245" s="571"/>
      <c r="J245" s="571"/>
      <c r="K245" s="571"/>
      <c r="L245" s="571"/>
      <c r="M245" s="571"/>
      <c r="N245" s="571"/>
      <c r="O245" s="571"/>
      <c r="P245" s="571"/>
      <c r="Q245" s="571"/>
    </row>
    <row r="246" spans="2:17">
      <c r="B246" s="562"/>
      <c r="C246" s="563"/>
      <c r="D246" s="563"/>
      <c r="E246" s="631"/>
      <c r="F246" s="565"/>
      <c r="G246" s="565"/>
      <c r="H246" s="565"/>
      <c r="I246" s="565"/>
      <c r="J246" s="565"/>
      <c r="K246" s="565"/>
      <c r="L246" s="565"/>
      <c r="M246" s="565"/>
      <c r="N246" s="565"/>
      <c r="O246" s="566" t="s">
        <v>116</v>
      </c>
      <c r="P246" s="566" t="s">
        <v>140</v>
      </c>
      <c r="Q246" s="566">
        <f>ROUND(SUM(Q243:Q245),2)</f>
        <v>28.33</v>
      </c>
    </row>
    <row r="247" spans="2:17" ht="25.5">
      <c r="B247" s="236" t="str">
        <f>ORÇ!B58</f>
        <v xml:space="preserve"> 5.2.5 </v>
      </c>
      <c r="C247" s="236" t="str">
        <f>ORÇ!D58</f>
        <v>SINAPI</v>
      </c>
      <c r="D247" s="236" t="str">
        <f>ORÇ!C58</f>
        <v xml:space="preserve"> 85662 </v>
      </c>
      <c r="E247" s="629" t="str">
        <f>ORÇ!E58</f>
        <v>ARMACAO EM TELA DE ACO SOLDADA NERVURADA Q-92, ACO CA-60, 4,2MM, MALHA 15X15CM</v>
      </c>
      <c r="F247" s="236" t="str">
        <f>ORÇ!F58</f>
        <v>m²</v>
      </c>
      <c r="G247" s="237"/>
      <c r="H247" s="237"/>
      <c r="I247" s="237"/>
      <c r="J247" s="237"/>
      <c r="K247" s="491"/>
      <c r="L247" s="491"/>
      <c r="M247" s="491" t="s">
        <v>525</v>
      </c>
      <c r="N247" s="491" t="s">
        <v>523</v>
      </c>
      <c r="O247" s="491" t="s">
        <v>233</v>
      </c>
      <c r="P247" s="491" t="s">
        <v>140</v>
      </c>
      <c r="Q247" s="573" t="s">
        <v>234</v>
      </c>
    </row>
    <row r="248" spans="2:17">
      <c r="B248" s="567"/>
      <c r="C248" s="568"/>
      <c r="D248" s="568"/>
      <c r="E248" s="630"/>
      <c r="F248" s="570"/>
      <c r="G248" s="571"/>
      <c r="H248" s="571"/>
      <c r="I248" s="571"/>
      <c r="J248" s="571"/>
      <c r="K248" s="571"/>
      <c r="L248" s="571"/>
      <c r="M248" s="571"/>
      <c r="N248" s="571"/>
      <c r="O248" s="571"/>
      <c r="P248" s="571"/>
      <c r="Q248" s="571"/>
    </row>
    <row r="249" spans="2:17">
      <c r="B249" s="567"/>
      <c r="C249" s="568"/>
      <c r="D249" s="568"/>
      <c r="E249" s="630"/>
      <c r="F249" s="570"/>
      <c r="G249" s="571"/>
      <c r="H249" s="571"/>
      <c r="I249" s="571"/>
      <c r="J249" s="571"/>
      <c r="K249" s="571"/>
      <c r="L249" s="571"/>
      <c r="M249" s="571">
        <f>M229</f>
        <v>28.33</v>
      </c>
      <c r="N249" s="571"/>
      <c r="O249" s="571">
        <v>1</v>
      </c>
      <c r="P249" s="571"/>
      <c r="Q249" s="571">
        <f>O249*M249</f>
        <v>28.33</v>
      </c>
    </row>
    <row r="250" spans="2:17">
      <c r="B250" s="567"/>
      <c r="C250" s="568"/>
      <c r="D250" s="568"/>
      <c r="E250" s="630"/>
      <c r="F250" s="570"/>
      <c r="G250" s="571"/>
      <c r="H250" s="571"/>
      <c r="I250" s="571"/>
      <c r="J250" s="571"/>
      <c r="K250" s="571"/>
      <c r="L250" s="571"/>
      <c r="M250" s="571"/>
      <c r="N250" s="571"/>
      <c r="O250" s="571"/>
      <c r="P250" s="571"/>
      <c r="Q250" s="571"/>
    </row>
    <row r="251" spans="2:17">
      <c r="B251" s="562"/>
      <c r="C251" s="563"/>
      <c r="D251" s="563"/>
      <c r="E251" s="631"/>
      <c r="F251" s="565"/>
      <c r="G251" s="565"/>
      <c r="H251" s="565"/>
      <c r="I251" s="565"/>
      <c r="J251" s="565"/>
      <c r="K251" s="565"/>
      <c r="L251" s="565"/>
      <c r="M251" s="565"/>
      <c r="N251" s="565"/>
      <c r="O251" s="566" t="s">
        <v>116</v>
      </c>
      <c r="P251" s="566" t="s">
        <v>140</v>
      </c>
      <c r="Q251" s="566">
        <f>ROUND(SUM(Q248:Q250),2)</f>
        <v>28.33</v>
      </c>
    </row>
    <row r="252" spans="2:17" ht="38.25">
      <c r="B252" s="236" t="str">
        <f>ORÇ!B59</f>
        <v xml:space="preserve"> 5.2.6 </v>
      </c>
      <c r="C252" s="236" t="str">
        <f>ORÇ!D59</f>
        <v>SINAPI</v>
      </c>
      <c r="D252" s="236" t="str">
        <f>ORÇ!C59</f>
        <v xml:space="preserve"> 97094 </v>
      </c>
      <c r="E252" s="629" t="str">
        <f>ORÇ!E59</f>
        <v>CONCRETAGEM DE RADIER, PISO OU LAJE SOBRE SOLO, FCK 30 MPA, PARA ESPESSURA DE 10 CM - LANÇAMENTO, ADENSAMENTO E ACABAMENTO. AF_09/2017</v>
      </c>
      <c r="F252" s="236" t="str">
        <f>ORÇ!F59</f>
        <v>m³</v>
      </c>
      <c r="G252" s="237"/>
      <c r="H252" s="237"/>
      <c r="I252" s="237"/>
      <c r="J252" s="237"/>
      <c r="K252" s="491" t="s">
        <v>525</v>
      </c>
      <c r="L252" s="491" t="s">
        <v>523</v>
      </c>
      <c r="M252" s="491" t="s">
        <v>526</v>
      </c>
      <c r="N252" s="491" t="s">
        <v>523</v>
      </c>
      <c r="O252" s="491" t="s">
        <v>233</v>
      </c>
      <c r="P252" s="491" t="s">
        <v>140</v>
      </c>
      <c r="Q252" s="573" t="s">
        <v>234</v>
      </c>
    </row>
    <row r="253" spans="2:17">
      <c r="B253" s="567"/>
      <c r="C253" s="568"/>
      <c r="D253" s="568"/>
      <c r="E253" s="630"/>
      <c r="F253" s="570"/>
      <c r="G253" s="571"/>
      <c r="H253" s="571"/>
      <c r="I253" s="571"/>
      <c r="J253" s="571"/>
      <c r="K253" s="571"/>
      <c r="L253" s="571"/>
      <c r="M253" s="571"/>
      <c r="N253" s="571"/>
      <c r="O253" s="571"/>
      <c r="P253" s="571"/>
      <c r="Q253" s="571"/>
    </row>
    <row r="254" spans="2:17">
      <c r="B254" s="567"/>
      <c r="C254" s="568"/>
      <c r="D254" s="568"/>
      <c r="E254" s="630"/>
      <c r="F254" s="570"/>
      <c r="G254" s="571"/>
      <c r="H254" s="571"/>
      <c r="I254" s="571"/>
      <c r="J254" s="571"/>
      <c r="K254" s="571">
        <f>M229</f>
        <v>28.33</v>
      </c>
      <c r="L254" s="571"/>
      <c r="M254" s="571">
        <v>7.0000000000000007E-2</v>
      </c>
      <c r="N254" s="571"/>
      <c r="O254" s="571">
        <v>1</v>
      </c>
      <c r="P254" s="571"/>
      <c r="Q254" s="571">
        <f>O254*M254*K254</f>
        <v>1.9831000000000001</v>
      </c>
    </row>
    <row r="255" spans="2:17">
      <c r="B255" s="567"/>
      <c r="C255" s="568"/>
      <c r="D255" s="568"/>
      <c r="E255" s="630"/>
      <c r="F255" s="570"/>
      <c r="G255" s="571"/>
      <c r="H255" s="571"/>
      <c r="I255" s="571"/>
      <c r="J255" s="571"/>
      <c r="K255" s="571"/>
      <c r="L255" s="571"/>
      <c r="M255" s="571"/>
      <c r="N255" s="571"/>
      <c r="O255" s="571"/>
      <c r="P255" s="571"/>
      <c r="Q255" s="571"/>
    </row>
    <row r="256" spans="2:17">
      <c r="B256" s="562"/>
      <c r="C256" s="563"/>
      <c r="D256" s="563"/>
      <c r="E256" s="631"/>
      <c r="F256" s="565"/>
      <c r="G256" s="565"/>
      <c r="H256" s="565"/>
      <c r="I256" s="565"/>
      <c r="J256" s="565"/>
      <c r="K256" s="565"/>
      <c r="L256" s="565"/>
      <c r="M256" s="565"/>
      <c r="N256" s="565"/>
      <c r="O256" s="566" t="s">
        <v>116</v>
      </c>
      <c r="P256" s="566" t="s">
        <v>140</v>
      </c>
      <c r="Q256" s="566">
        <f>ROUND(SUM(Q253:Q255),2)</f>
        <v>1.98</v>
      </c>
    </row>
    <row r="257" spans="2:17">
      <c r="B257" s="648" t="str">
        <f>ORÇ!B60</f>
        <v xml:space="preserve"> 5.3 </v>
      </c>
      <c r="C257" s="648"/>
      <c r="D257" s="648"/>
      <c r="E257" s="649" t="str">
        <f>ORÇ!E60</f>
        <v>ALVENARIA ESTRUTURAL</v>
      </c>
      <c r="F257" s="648"/>
      <c r="G257" s="650"/>
      <c r="H257" s="650"/>
      <c r="I257" s="650"/>
      <c r="J257" s="650"/>
      <c r="K257" s="650"/>
      <c r="L257" s="650"/>
      <c r="M257" s="650"/>
      <c r="N257" s="650"/>
      <c r="O257" s="650"/>
      <c r="P257" s="650"/>
      <c r="Q257" s="651"/>
    </row>
    <row r="258" spans="2:17" ht="51">
      <c r="B258" s="236" t="str">
        <f>ORÇ!B61</f>
        <v xml:space="preserve"> 5.3.1 </v>
      </c>
      <c r="C258" s="236" t="str">
        <f>ORÇ!D61</f>
        <v>SINAPI</v>
      </c>
      <c r="D258" s="236" t="str">
        <f>ORÇ!C61</f>
        <v xml:space="preserve"> 89288 </v>
      </c>
      <c r="E258" s="629" t="str">
        <f>ORÇ!E61</f>
        <v>ALVENARIA ESTRUTURAL DE BLOCOS CERÂMICOS 14X19X39, (ESPESSURA DE 14 CM), PARA PAREDES COM ÁREA LÍQUIDA MAIOR OU IGUAL A 6M², COM VÃOS, UTILIZANDO PALHETA E ARGAMASSA DE ASSENTAMENTO COM PREPARO EM BETONEIRA. AF_12/2014</v>
      </c>
      <c r="F258" s="236" t="str">
        <f>ORÇ!F61</f>
        <v>m²</v>
      </c>
      <c r="G258" s="237"/>
      <c r="H258" s="237"/>
      <c r="I258" s="237"/>
      <c r="J258" s="237"/>
      <c r="K258" s="491"/>
      <c r="L258" s="491"/>
      <c r="M258" s="491" t="s">
        <v>525</v>
      </c>
      <c r="N258" s="491" t="s">
        <v>523</v>
      </c>
      <c r="O258" s="491" t="s">
        <v>233</v>
      </c>
      <c r="P258" s="491" t="s">
        <v>140</v>
      </c>
      <c r="Q258" s="573" t="s">
        <v>234</v>
      </c>
    </row>
    <row r="259" spans="2:17">
      <c r="B259" s="567"/>
      <c r="C259" s="568"/>
      <c r="D259" s="568"/>
      <c r="E259" s="630"/>
      <c r="F259" s="570"/>
      <c r="G259" s="571"/>
      <c r="H259" s="571"/>
      <c r="I259" s="571"/>
      <c r="J259" s="571"/>
      <c r="K259" s="571"/>
      <c r="L259" s="571"/>
      <c r="M259" s="571"/>
      <c r="N259" s="571"/>
      <c r="O259" s="571"/>
      <c r="P259" s="571"/>
      <c r="Q259" s="571"/>
    </row>
    <row r="260" spans="2:17" s="641" customFormat="1">
      <c r="B260" s="567"/>
      <c r="C260" s="568"/>
      <c r="D260" s="568"/>
      <c r="E260" s="630" t="s">
        <v>601</v>
      </c>
      <c r="F260" s="570"/>
      <c r="G260" s="571"/>
      <c r="H260" s="571"/>
      <c r="I260" s="571"/>
      <c r="J260" s="571"/>
      <c r="K260" s="571"/>
      <c r="L260" s="571"/>
      <c r="M260" s="571">
        <v>29.97</v>
      </c>
      <c r="N260" s="571"/>
      <c r="O260" s="571">
        <v>1</v>
      </c>
      <c r="P260" s="571"/>
      <c r="Q260" s="571">
        <f>O260*M260</f>
        <v>29.97</v>
      </c>
    </row>
    <row r="261" spans="2:17">
      <c r="B261" s="567"/>
      <c r="C261" s="568"/>
      <c r="D261" s="568"/>
      <c r="E261" s="630" t="s">
        <v>602</v>
      </c>
      <c r="F261" s="570"/>
      <c r="G261" s="571"/>
      <c r="H261" s="571"/>
      <c r="I261" s="571"/>
      <c r="J261" s="571"/>
      <c r="K261" s="571"/>
      <c r="L261" s="571"/>
      <c r="M261" s="571">
        <v>36.270000000000003</v>
      </c>
      <c r="N261" s="571"/>
      <c r="O261" s="571">
        <v>1</v>
      </c>
      <c r="P261" s="571"/>
      <c r="Q261" s="571">
        <f>O261*M261</f>
        <v>36.270000000000003</v>
      </c>
    </row>
    <row r="262" spans="2:17" s="641" customFormat="1">
      <c r="B262" s="567"/>
      <c r="C262" s="568"/>
      <c r="D262" s="568"/>
      <c r="E262" s="630" t="s">
        <v>603</v>
      </c>
      <c r="F262" s="570"/>
      <c r="G262" s="571"/>
      <c r="H262" s="571"/>
      <c r="I262" s="571"/>
      <c r="J262" s="571"/>
      <c r="K262" s="571"/>
      <c r="L262" s="571"/>
      <c r="M262" s="571">
        <v>7.61</v>
      </c>
      <c r="N262" s="571"/>
      <c r="O262" s="571">
        <v>1</v>
      </c>
      <c r="P262" s="571"/>
      <c r="Q262" s="571">
        <f>O262*M262</f>
        <v>7.61</v>
      </c>
    </row>
    <row r="263" spans="2:17">
      <c r="B263" s="567"/>
      <c r="C263" s="568"/>
      <c r="D263" s="568"/>
      <c r="E263" s="630"/>
      <c r="F263" s="570"/>
      <c r="G263" s="571"/>
      <c r="H263" s="571"/>
      <c r="I263" s="571"/>
      <c r="J263" s="571"/>
      <c r="K263" s="571"/>
      <c r="L263" s="571"/>
      <c r="M263" s="571"/>
      <c r="N263" s="571"/>
      <c r="O263" s="571"/>
      <c r="P263" s="571"/>
      <c r="Q263" s="571"/>
    </row>
    <row r="264" spans="2:17">
      <c r="B264" s="562"/>
      <c r="C264" s="563"/>
      <c r="D264" s="563"/>
      <c r="E264" s="631"/>
      <c r="F264" s="565"/>
      <c r="G264" s="565"/>
      <c r="H264" s="565"/>
      <c r="I264" s="565"/>
      <c r="J264" s="565"/>
      <c r="K264" s="565"/>
      <c r="L264" s="565"/>
      <c r="M264" s="565"/>
      <c r="N264" s="565"/>
      <c r="O264" s="566" t="s">
        <v>116</v>
      </c>
      <c r="P264" s="566" t="s">
        <v>140</v>
      </c>
      <c r="Q264" s="566">
        <f>ROUND(SUM(Q259:Q263),2)</f>
        <v>73.849999999999994</v>
      </c>
    </row>
    <row r="265" spans="2:17">
      <c r="B265" s="648" t="str">
        <f>ORÇ!B62</f>
        <v xml:space="preserve"> 5.4 </v>
      </c>
      <c r="C265" s="648"/>
      <c r="D265" s="648"/>
      <c r="E265" s="649" t="str">
        <f>ORÇ!E62</f>
        <v>REVESTIMENTO</v>
      </c>
      <c r="F265" s="648"/>
      <c r="G265" s="650"/>
      <c r="H265" s="650"/>
      <c r="I265" s="650"/>
      <c r="J265" s="650"/>
      <c r="K265" s="650"/>
      <c r="L265" s="650"/>
      <c r="M265" s="650"/>
      <c r="N265" s="650"/>
      <c r="O265" s="650"/>
      <c r="P265" s="650"/>
      <c r="Q265" s="651"/>
    </row>
    <row r="266" spans="2:17" ht="38.25">
      <c r="B266" s="236" t="str">
        <f>ORÇ!B63</f>
        <v xml:space="preserve"> 5.4.1 </v>
      </c>
      <c r="C266" s="236" t="str">
        <f>ORÇ!D63</f>
        <v>SINAPI</v>
      </c>
      <c r="D266" s="236" t="str">
        <f>ORÇ!C63</f>
        <v xml:space="preserve"> 87905 </v>
      </c>
      <c r="E266" s="629" t="str">
        <f>ORÇ!E63</f>
        <v>CHAPISCO APLICADO EM ALVENARIA (COM PRESENÇA DE VÃOS) E ESTRUTURAS DE CONCRETO DE FACHADA, COM COLHER DE PEDREIRO.  ARGAMASSA TRAÇO 1:3 COM PREPARO EM BETONEIRA 400L. AF_06/2014</v>
      </c>
      <c r="F266" s="236" t="str">
        <f>ORÇ!F63</f>
        <v>m²</v>
      </c>
      <c r="G266" s="237"/>
      <c r="H266" s="237"/>
      <c r="I266" s="237"/>
      <c r="J266" s="237"/>
      <c r="K266" s="491"/>
      <c r="L266" s="491"/>
      <c r="M266" s="491" t="s">
        <v>525</v>
      </c>
      <c r="N266" s="491" t="s">
        <v>523</v>
      </c>
      <c r="O266" s="491" t="s">
        <v>233</v>
      </c>
      <c r="P266" s="491" t="s">
        <v>140</v>
      </c>
      <c r="Q266" s="573" t="s">
        <v>234</v>
      </c>
    </row>
    <row r="267" spans="2:17">
      <c r="B267" s="567"/>
      <c r="C267" s="568"/>
      <c r="D267" s="568"/>
      <c r="E267" s="630"/>
      <c r="F267" s="570"/>
      <c r="G267" s="571"/>
      <c r="H267" s="571"/>
      <c r="I267" s="571"/>
      <c r="J267" s="571"/>
      <c r="K267" s="571"/>
      <c r="L267" s="571"/>
      <c r="M267" s="571"/>
      <c r="N267" s="571"/>
      <c r="O267" s="571"/>
      <c r="P267" s="571"/>
      <c r="Q267" s="571"/>
    </row>
    <row r="268" spans="2:17">
      <c r="B268" s="567"/>
      <c r="C268" s="568"/>
      <c r="D268" s="568"/>
      <c r="E268" s="630"/>
      <c r="F268" s="570"/>
      <c r="G268" s="571"/>
      <c r="H268" s="571"/>
      <c r="I268" s="571"/>
      <c r="J268" s="571"/>
      <c r="K268" s="571"/>
      <c r="L268" s="571"/>
      <c r="M268" s="571">
        <v>38.89</v>
      </c>
      <c r="N268" s="571"/>
      <c r="O268" s="571">
        <v>1</v>
      </c>
      <c r="P268" s="571"/>
      <c r="Q268" s="571">
        <f>O268*M268</f>
        <v>38.89</v>
      </c>
    </row>
    <row r="269" spans="2:17">
      <c r="B269" s="567"/>
      <c r="C269" s="568"/>
      <c r="D269" s="568"/>
      <c r="E269" s="630"/>
      <c r="F269" s="570"/>
      <c r="G269" s="571"/>
      <c r="H269" s="571"/>
      <c r="I269" s="571"/>
      <c r="J269" s="571"/>
      <c r="K269" s="571"/>
      <c r="L269" s="571"/>
      <c r="M269" s="571"/>
      <c r="N269" s="571"/>
      <c r="O269" s="571"/>
      <c r="P269" s="571"/>
      <c r="Q269" s="571"/>
    </row>
    <row r="270" spans="2:17">
      <c r="B270" s="562"/>
      <c r="C270" s="563"/>
      <c r="D270" s="563"/>
      <c r="E270" s="631"/>
      <c r="F270" s="565"/>
      <c r="G270" s="565"/>
      <c r="H270" s="565"/>
      <c r="I270" s="565"/>
      <c r="J270" s="565"/>
      <c r="K270" s="565"/>
      <c r="L270" s="565"/>
      <c r="M270" s="565"/>
      <c r="N270" s="565"/>
      <c r="O270" s="566" t="s">
        <v>116</v>
      </c>
      <c r="P270" s="566" t="s">
        <v>140</v>
      </c>
      <c r="Q270" s="566">
        <f>ROUND(SUM(Q267:Q269),2)</f>
        <v>38.89</v>
      </c>
    </row>
    <row r="271" spans="2:17" ht="38.25">
      <c r="B271" s="236" t="str">
        <f>ORÇ!B64</f>
        <v xml:space="preserve"> 5.4.2 </v>
      </c>
      <c r="C271" s="236" t="str">
        <f>ORÇ!D64</f>
        <v>SINAPI</v>
      </c>
      <c r="D271" s="236" t="str">
        <f>ORÇ!C64</f>
        <v xml:space="preserve"> 87775 </v>
      </c>
      <c r="E271" s="629" t="str">
        <f>ORÇ!E64</f>
        <v>EMBOÇO OU MASSA ÚNICA EM ARGAMASSA TRAÇO 1:2:8, PREPARO MECÂNICO COM BETONEIRA 400 L, APLICADA MANUALMENTE EM PANOS DE FACHADA COM PRESENÇA DE VÃOS, ESPESSURA DE 25 MM. AF_06/2014</v>
      </c>
      <c r="F271" s="236" t="str">
        <f>ORÇ!F64</f>
        <v>m²</v>
      </c>
      <c r="G271" s="237"/>
      <c r="H271" s="237"/>
      <c r="I271" s="237"/>
      <c r="J271" s="237"/>
      <c r="K271" s="491"/>
      <c r="L271" s="491"/>
      <c r="M271" s="491" t="s">
        <v>525</v>
      </c>
      <c r="N271" s="491" t="s">
        <v>523</v>
      </c>
      <c r="O271" s="491" t="s">
        <v>233</v>
      </c>
      <c r="P271" s="491" t="s">
        <v>140</v>
      </c>
      <c r="Q271" s="573" t="s">
        <v>234</v>
      </c>
    </row>
    <row r="272" spans="2:17">
      <c r="B272" s="567"/>
      <c r="C272" s="568"/>
      <c r="D272" s="568"/>
      <c r="E272" s="630"/>
      <c r="F272" s="570"/>
      <c r="G272" s="571"/>
      <c r="H272" s="571"/>
      <c r="I272" s="571"/>
      <c r="J272" s="571"/>
      <c r="K272" s="571"/>
      <c r="L272" s="571"/>
      <c r="M272" s="571"/>
      <c r="N272" s="571"/>
      <c r="O272" s="571"/>
      <c r="P272" s="571"/>
      <c r="Q272" s="571"/>
    </row>
    <row r="273" spans="2:17">
      <c r="B273" s="567"/>
      <c r="C273" s="568"/>
      <c r="D273" s="568"/>
      <c r="E273" s="630"/>
      <c r="F273" s="570"/>
      <c r="G273" s="571"/>
      <c r="H273" s="571"/>
      <c r="I273" s="571"/>
      <c r="J273" s="571"/>
      <c r="K273" s="571"/>
      <c r="L273" s="571"/>
      <c r="M273" s="571">
        <f>M268</f>
        <v>38.89</v>
      </c>
      <c r="N273" s="571"/>
      <c r="O273" s="571">
        <v>1</v>
      </c>
      <c r="P273" s="571"/>
      <c r="Q273" s="571">
        <f>O273*M273</f>
        <v>38.89</v>
      </c>
    </row>
    <row r="274" spans="2:17">
      <c r="B274" s="567"/>
      <c r="C274" s="568"/>
      <c r="D274" s="568"/>
      <c r="E274" s="630"/>
      <c r="F274" s="570"/>
      <c r="G274" s="571"/>
      <c r="H274" s="571"/>
      <c r="I274" s="571"/>
      <c r="J274" s="571"/>
      <c r="K274" s="571"/>
      <c r="L274" s="571"/>
      <c r="M274" s="571"/>
      <c r="N274" s="571"/>
      <c r="O274" s="571"/>
      <c r="P274" s="571"/>
      <c r="Q274" s="571"/>
    </row>
    <row r="275" spans="2:17">
      <c r="B275" s="562"/>
      <c r="C275" s="563"/>
      <c r="D275" s="563"/>
      <c r="E275" s="631"/>
      <c r="F275" s="565"/>
      <c r="G275" s="565"/>
      <c r="H275" s="565"/>
      <c r="I275" s="565"/>
      <c r="J275" s="565"/>
      <c r="K275" s="565"/>
      <c r="L275" s="565"/>
      <c r="M275" s="565"/>
      <c r="N275" s="565"/>
      <c r="O275" s="566" t="s">
        <v>116</v>
      </c>
      <c r="P275" s="566" t="s">
        <v>140</v>
      </c>
      <c r="Q275" s="566">
        <f>ROUND(SUM(Q272:Q274),2)</f>
        <v>38.89</v>
      </c>
    </row>
    <row r="276" spans="2:17" ht="38.25">
      <c r="B276" s="236" t="str">
        <f>ORÇ!B65</f>
        <v xml:space="preserve"> 5.4.3 </v>
      </c>
      <c r="C276" s="236" t="str">
        <f>ORÇ!D65</f>
        <v>SINAPI</v>
      </c>
      <c r="D276" s="236" t="str">
        <f>ORÇ!C65</f>
        <v xml:space="preserve"> 97097 </v>
      </c>
      <c r="E276" s="629" t="str">
        <f>ORÇ!E65</f>
        <v>ACABAMENTO POLIDO PARA PISO DE CONCRETO ARMADO DE ALTA RESISTÊNCIA. AF_09/2017</v>
      </c>
      <c r="F276" s="236" t="str">
        <f>ORÇ!F65</f>
        <v>m²</v>
      </c>
      <c r="G276" s="237"/>
      <c r="H276" s="237"/>
      <c r="I276" s="237"/>
      <c r="J276" s="237"/>
      <c r="K276" s="491"/>
      <c r="L276" s="491"/>
      <c r="M276" s="491" t="s">
        <v>525</v>
      </c>
      <c r="N276" s="491" t="s">
        <v>523</v>
      </c>
      <c r="O276" s="491" t="s">
        <v>233</v>
      </c>
      <c r="P276" s="491" t="s">
        <v>140</v>
      </c>
      <c r="Q276" s="573" t="s">
        <v>234</v>
      </c>
    </row>
    <row r="277" spans="2:17">
      <c r="B277" s="567"/>
      <c r="C277" s="568"/>
      <c r="D277" s="568"/>
      <c r="E277" s="630"/>
      <c r="F277" s="570"/>
      <c r="G277" s="571"/>
      <c r="H277" s="571"/>
      <c r="I277" s="571"/>
      <c r="J277" s="571"/>
      <c r="K277" s="571"/>
      <c r="L277" s="571"/>
      <c r="M277" s="571"/>
      <c r="N277" s="571"/>
      <c r="O277" s="571"/>
      <c r="P277" s="571"/>
      <c r="Q277" s="571"/>
    </row>
    <row r="278" spans="2:17">
      <c r="B278" s="567"/>
      <c r="C278" s="568"/>
      <c r="D278" s="568"/>
      <c r="E278" s="630" t="s">
        <v>657</v>
      </c>
      <c r="F278" s="570"/>
      <c r="G278" s="571"/>
      <c r="H278" s="571"/>
      <c r="I278" s="571"/>
      <c r="J278" s="571"/>
      <c r="K278" s="571"/>
      <c r="L278" s="571"/>
      <c r="M278" s="571">
        <v>15.79</v>
      </c>
      <c r="N278" s="571"/>
      <c r="O278" s="571">
        <v>1</v>
      </c>
      <c r="P278" s="571"/>
      <c r="Q278" s="571">
        <f>O278*M278</f>
        <v>15.79</v>
      </c>
    </row>
    <row r="279" spans="2:17">
      <c r="B279" s="567"/>
      <c r="C279" s="568"/>
      <c r="D279" s="568"/>
      <c r="E279" s="630"/>
      <c r="F279" s="570"/>
      <c r="G279" s="571"/>
      <c r="H279" s="571"/>
      <c r="I279" s="571"/>
      <c r="J279" s="571"/>
      <c r="K279" s="571"/>
      <c r="L279" s="571"/>
      <c r="M279" s="571"/>
      <c r="N279" s="571"/>
      <c r="O279" s="571"/>
      <c r="P279" s="571"/>
      <c r="Q279" s="571"/>
    </row>
    <row r="280" spans="2:17">
      <c r="B280" s="562"/>
      <c r="C280" s="563"/>
      <c r="D280" s="563"/>
      <c r="E280" s="631"/>
      <c r="F280" s="565"/>
      <c r="G280" s="565"/>
      <c r="H280" s="565"/>
      <c r="I280" s="565"/>
      <c r="J280" s="565"/>
      <c r="K280" s="565"/>
      <c r="L280" s="565"/>
      <c r="M280" s="565"/>
      <c r="N280" s="565"/>
      <c r="O280" s="566" t="s">
        <v>116</v>
      </c>
      <c r="P280" s="566" t="s">
        <v>140</v>
      </c>
      <c r="Q280" s="566">
        <f>ROUND(SUM(Q277:Q279),2)</f>
        <v>15.79</v>
      </c>
    </row>
    <row r="281" spans="2:17" s="641" customFormat="1">
      <c r="B281" s="635" t="str">
        <f>ORÇ!B66</f>
        <v xml:space="preserve"> 6 </v>
      </c>
      <c r="C281" s="635"/>
      <c r="D281" s="635"/>
      <c r="E281" s="636" t="str">
        <f>ORÇ!E66</f>
        <v>REFORMA DAS RAMPAS E ARQUIBANCADA</v>
      </c>
      <c r="F281" s="635"/>
      <c r="G281" s="637"/>
      <c r="H281" s="637"/>
      <c r="I281" s="637"/>
      <c r="J281" s="637"/>
      <c r="K281" s="637"/>
      <c r="L281" s="637"/>
      <c r="M281" s="637"/>
      <c r="N281" s="637"/>
      <c r="O281" s="637"/>
      <c r="P281" s="637"/>
      <c r="Q281" s="638"/>
    </row>
    <row r="282" spans="2:17">
      <c r="B282" s="648" t="str">
        <f>ORÇ!B67</f>
        <v xml:space="preserve"> 6.1 </v>
      </c>
      <c r="C282" s="648"/>
      <c r="D282" s="648"/>
      <c r="E282" s="649" t="str">
        <f>ORÇ!E67</f>
        <v>RAMPAS E ARQUIBANCADAS</v>
      </c>
      <c r="F282" s="648"/>
      <c r="G282" s="650"/>
      <c r="H282" s="650"/>
      <c r="I282" s="650"/>
      <c r="J282" s="650"/>
      <c r="K282" s="650"/>
      <c r="L282" s="650"/>
      <c r="M282" s="650"/>
      <c r="N282" s="650"/>
      <c r="O282" s="650"/>
      <c r="P282" s="650"/>
      <c r="Q282" s="651"/>
    </row>
    <row r="283" spans="2:17" ht="38.25">
      <c r="B283" s="236" t="str">
        <f>ORÇ!B68</f>
        <v xml:space="preserve"> 6.1.1 </v>
      </c>
      <c r="C283" s="236" t="str">
        <f>ORÇ!D68</f>
        <v>SINAPI</v>
      </c>
      <c r="D283" s="236" t="str">
        <f>ORÇ!C68</f>
        <v xml:space="preserve"> 87905 </v>
      </c>
      <c r="E283" s="629" t="str">
        <f>ORÇ!E68</f>
        <v>CHAPISCO APLICADO EM ALVENARIA (COM PRESENÇA DE VÃOS) E ESTRUTURAS DE CONCRETO DE FACHADA, COM COLHER DE PEDREIRO.  ARGAMASSA TRAÇO 1:3 COM PREPARO EM BETONEIRA 400L. AF_06/2014</v>
      </c>
      <c r="F283" s="236" t="str">
        <f>ORÇ!F68</f>
        <v>m²</v>
      </c>
      <c r="G283" s="237"/>
      <c r="H283" s="237"/>
      <c r="I283" s="237"/>
      <c r="J283" s="237"/>
      <c r="K283" s="491"/>
      <c r="L283" s="491"/>
      <c r="M283" s="491" t="s">
        <v>525</v>
      </c>
      <c r="N283" s="491" t="s">
        <v>523</v>
      </c>
      <c r="O283" s="491" t="s">
        <v>233</v>
      </c>
      <c r="P283" s="491" t="s">
        <v>140</v>
      </c>
      <c r="Q283" s="573" t="s">
        <v>234</v>
      </c>
    </row>
    <row r="284" spans="2:17">
      <c r="B284" s="567"/>
      <c r="C284" s="568"/>
      <c r="D284" s="568"/>
      <c r="E284" s="630"/>
      <c r="F284" s="570"/>
      <c r="G284" s="571"/>
      <c r="H284" s="571"/>
      <c r="I284" s="571"/>
      <c r="J284" s="571"/>
      <c r="K284" s="571"/>
      <c r="L284" s="571"/>
      <c r="M284" s="571"/>
      <c r="N284" s="571"/>
      <c r="O284" s="571"/>
      <c r="P284" s="571"/>
      <c r="Q284" s="571"/>
    </row>
    <row r="285" spans="2:17">
      <c r="B285" s="567"/>
      <c r="C285" s="568"/>
      <c r="D285" s="568"/>
      <c r="E285" s="630" t="s">
        <v>604</v>
      </c>
      <c r="F285" s="570"/>
      <c r="G285" s="571"/>
      <c r="H285" s="571"/>
      <c r="I285" s="571"/>
      <c r="J285" s="571"/>
      <c r="K285" s="571"/>
      <c r="L285" s="571"/>
      <c r="M285" s="571">
        <v>32.119999999999997</v>
      </c>
      <c r="N285" s="571"/>
      <c r="O285" s="571">
        <v>1</v>
      </c>
      <c r="P285" s="571"/>
      <c r="Q285" s="571">
        <f>O285*M285</f>
        <v>32.119999999999997</v>
      </c>
    </row>
    <row r="286" spans="2:17">
      <c r="B286" s="567"/>
      <c r="C286" s="568"/>
      <c r="D286" s="568"/>
      <c r="E286" s="630" t="s">
        <v>605</v>
      </c>
      <c r="F286" s="570"/>
      <c r="G286" s="571"/>
      <c r="H286" s="571"/>
      <c r="I286" s="571"/>
      <c r="J286" s="571"/>
      <c r="K286" s="571"/>
      <c r="L286" s="571"/>
      <c r="M286" s="571">
        <v>107.27</v>
      </c>
      <c r="N286" s="571"/>
      <c r="O286" s="571">
        <v>1</v>
      </c>
      <c r="P286" s="571"/>
      <c r="Q286" s="571">
        <f>O286*M286</f>
        <v>107.27</v>
      </c>
    </row>
    <row r="287" spans="2:17" s="641" customFormat="1">
      <c r="B287" s="567"/>
      <c r="C287" s="568"/>
      <c r="D287" s="568"/>
      <c r="E287" s="630"/>
      <c r="F287" s="570"/>
      <c r="G287" s="571"/>
      <c r="H287" s="571"/>
      <c r="I287" s="571"/>
      <c r="J287" s="571"/>
      <c r="K287" s="571"/>
      <c r="L287" s="571"/>
      <c r="M287" s="571"/>
      <c r="N287" s="571"/>
      <c r="O287" s="571"/>
      <c r="P287" s="571"/>
      <c r="Q287" s="571"/>
    </row>
    <row r="288" spans="2:17">
      <c r="B288" s="562"/>
      <c r="C288" s="563"/>
      <c r="D288" s="563"/>
      <c r="E288" s="631"/>
      <c r="F288" s="565"/>
      <c r="G288" s="565"/>
      <c r="H288" s="565"/>
      <c r="I288" s="565"/>
      <c r="J288" s="565"/>
      <c r="K288" s="565"/>
      <c r="L288" s="565"/>
      <c r="M288" s="565"/>
      <c r="N288" s="565"/>
      <c r="O288" s="566" t="s">
        <v>116</v>
      </c>
      <c r="P288" s="566" t="s">
        <v>140</v>
      </c>
      <c r="Q288" s="566">
        <f>ROUND(SUM(Q284:Q287),2)</f>
        <v>139.38999999999999</v>
      </c>
    </row>
    <row r="289" spans="2:17" ht="25.5">
      <c r="B289" s="236" t="str">
        <f>ORÇ!B69</f>
        <v xml:space="preserve"> 6.1.2 </v>
      </c>
      <c r="C289" s="236" t="str">
        <f>ORÇ!D69</f>
        <v>SINAPI</v>
      </c>
      <c r="D289" s="236" t="str">
        <f>ORÇ!C69</f>
        <v xml:space="preserve"> 97094 </v>
      </c>
      <c r="E289" s="629" t="str">
        <f>ORÇ!E69</f>
        <v>CONCRETAGEM DE RADIER, PISO OU LAJE SOBRE SOLO, FCK 30 MPA, PARA ESPESSURA DE 10 CM - LANÇAMENTO, ADENSAMENTO E ACABAMENTO. AF_09/2017</v>
      </c>
      <c r="F289" s="236" t="str">
        <f>ORÇ!F69</f>
        <v>m³</v>
      </c>
      <c r="G289" s="237"/>
      <c r="H289" s="237"/>
      <c r="I289" s="237"/>
      <c r="J289" s="237"/>
      <c r="K289" s="491"/>
      <c r="L289" s="491"/>
      <c r="M289" s="491" t="s">
        <v>525</v>
      </c>
      <c r="N289" s="491" t="s">
        <v>523</v>
      </c>
      <c r="O289" s="491" t="s">
        <v>233</v>
      </c>
      <c r="P289" s="491" t="s">
        <v>140</v>
      </c>
      <c r="Q289" s="573" t="s">
        <v>234</v>
      </c>
    </row>
    <row r="290" spans="2:17">
      <c r="B290" s="567"/>
      <c r="C290" s="568"/>
      <c r="D290" s="568"/>
      <c r="E290" s="630"/>
      <c r="F290" s="570"/>
      <c r="G290" s="571"/>
      <c r="H290" s="571"/>
      <c r="I290" s="571"/>
      <c r="J290" s="571"/>
      <c r="K290" s="571"/>
      <c r="L290" s="571"/>
      <c r="M290" s="571"/>
      <c r="N290" s="571"/>
      <c r="O290" s="571"/>
      <c r="P290" s="571"/>
      <c r="Q290" s="571"/>
    </row>
    <row r="291" spans="2:17">
      <c r="B291" s="567"/>
      <c r="C291" s="568"/>
      <c r="D291" s="568"/>
      <c r="E291" s="630" t="s">
        <v>604</v>
      </c>
      <c r="F291" s="570"/>
      <c r="G291" s="571"/>
      <c r="H291" s="571"/>
      <c r="I291" s="571"/>
      <c r="J291" s="571"/>
      <c r="K291" s="571"/>
      <c r="L291" s="571"/>
      <c r="M291" s="571">
        <f>M285</f>
        <v>32.119999999999997</v>
      </c>
      <c r="N291" s="571"/>
      <c r="O291" s="571">
        <v>1</v>
      </c>
      <c r="P291" s="571"/>
      <c r="Q291" s="571">
        <f>O291*M291</f>
        <v>32.119999999999997</v>
      </c>
    </row>
    <row r="292" spans="2:17" s="641" customFormat="1">
      <c r="B292" s="567"/>
      <c r="C292" s="568"/>
      <c r="D292" s="568"/>
      <c r="E292" s="630" t="s">
        <v>605</v>
      </c>
      <c r="F292" s="570"/>
      <c r="G292" s="571"/>
      <c r="H292" s="571"/>
      <c r="I292" s="571"/>
      <c r="J292" s="571"/>
      <c r="K292" s="571"/>
      <c r="L292" s="571"/>
      <c r="M292" s="571">
        <f>M286</f>
        <v>107.27</v>
      </c>
      <c r="N292" s="571"/>
      <c r="O292" s="571">
        <v>1</v>
      </c>
      <c r="P292" s="571"/>
      <c r="Q292" s="571">
        <f>O292*M292</f>
        <v>107.27</v>
      </c>
    </row>
    <row r="293" spans="2:17">
      <c r="B293" s="567"/>
      <c r="C293" s="568"/>
      <c r="D293" s="568"/>
      <c r="E293" s="630"/>
      <c r="F293" s="570"/>
      <c r="G293" s="571"/>
      <c r="H293" s="571"/>
      <c r="I293" s="571"/>
      <c r="J293" s="571"/>
      <c r="K293" s="571"/>
      <c r="L293" s="571"/>
      <c r="M293" s="571"/>
      <c r="N293" s="571"/>
      <c r="O293" s="571"/>
      <c r="P293" s="571"/>
      <c r="Q293" s="571"/>
    </row>
    <row r="294" spans="2:17">
      <c r="B294" s="562"/>
      <c r="C294" s="563"/>
      <c r="D294" s="563"/>
      <c r="E294" s="631"/>
      <c r="F294" s="565"/>
      <c r="G294" s="565"/>
      <c r="H294" s="565"/>
      <c r="I294" s="565"/>
      <c r="J294" s="565"/>
      <c r="K294" s="565"/>
      <c r="L294" s="565"/>
      <c r="M294" s="565"/>
      <c r="N294" s="565"/>
      <c r="O294" s="566" t="s">
        <v>116</v>
      </c>
      <c r="P294" s="566" t="s">
        <v>140</v>
      </c>
      <c r="Q294" s="566">
        <f>ROUND(SUM(Q290:Q293),2)</f>
        <v>139.38999999999999</v>
      </c>
    </row>
    <row r="295" spans="2:17" ht="25.5">
      <c r="B295" s="236" t="str">
        <f>ORÇ!B70</f>
        <v xml:space="preserve"> 6.1.3 </v>
      </c>
      <c r="C295" s="236" t="str">
        <f>ORÇ!D70</f>
        <v>Próprio</v>
      </c>
      <c r="D295" s="236" t="str">
        <f>ORÇ!C70</f>
        <v xml:space="preserve"> 00000034 </v>
      </c>
      <c r="E295" s="629" t="str">
        <f>ORÇ!E70</f>
        <v>ACABAMENTO POLIDO MANUAL</v>
      </c>
      <c r="F295" s="236" t="str">
        <f>ORÇ!F70</f>
        <v>m²</v>
      </c>
      <c r="G295" s="237"/>
      <c r="H295" s="237"/>
      <c r="I295" s="237"/>
      <c r="J295" s="237"/>
      <c r="K295" s="491"/>
      <c r="L295" s="491"/>
      <c r="M295" s="491" t="s">
        <v>525</v>
      </c>
      <c r="N295" s="491" t="s">
        <v>523</v>
      </c>
      <c r="O295" s="491" t="s">
        <v>233</v>
      </c>
      <c r="P295" s="491" t="s">
        <v>140</v>
      </c>
      <c r="Q295" s="573" t="s">
        <v>234</v>
      </c>
    </row>
    <row r="296" spans="2:17">
      <c r="B296" s="567"/>
      <c r="C296" s="568"/>
      <c r="D296" s="568"/>
      <c r="E296" s="630"/>
      <c r="F296" s="570"/>
      <c r="G296" s="571"/>
      <c r="H296" s="571"/>
      <c r="I296" s="571"/>
      <c r="J296" s="571"/>
      <c r="K296" s="571"/>
      <c r="L296" s="571"/>
      <c r="M296" s="571"/>
      <c r="N296" s="571"/>
      <c r="O296" s="571"/>
      <c r="P296" s="571"/>
      <c r="Q296" s="571"/>
    </row>
    <row r="297" spans="2:17">
      <c r="B297" s="567"/>
      <c r="C297" s="568"/>
      <c r="D297" s="568"/>
      <c r="E297" s="630" t="s">
        <v>604</v>
      </c>
      <c r="F297" s="570"/>
      <c r="G297" s="571"/>
      <c r="H297" s="571"/>
      <c r="I297" s="571"/>
      <c r="J297" s="571"/>
      <c r="K297" s="571"/>
      <c r="L297" s="571"/>
      <c r="M297" s="571">
        <f>M285</f>
        <v>32.119999999999997</v>
      </c>
      <c r="N297" s="571"/>
      <c r="O297" s="571">
        <v>1</v>
      </c>
      <c r="P297" s="571"/>
      <c r="Q297" s="571">
        <f>O297*M297</f>
        <v>32.119999999999997</v>
      </c>
    </row>
    <row r="298" spans="2:17">
      <c r="B298" s="567"/>
      <c r="C298" s="568"/>
      <c r="D298" s="568"/>
      <c r="E298" s="630"/>
      <c r="F298" s="570"/>
      <c r="G298" s="571"/>
      <c r="H298" s="571"/>
      <c r="I298" s="571"/>
      <c r="J298" s="571"/>
      <c r="K298" s="571"/>
      <c r="L298" s="571"/>
      <c r="M298" s="571"/>
      <c r="N298" s="571"/>
      <c r="O298" s="571"/>
      <c r="P298" s="571"/>
      <c r="Q298" s="571"/>
    </row>
    <row r="299" spans="2:17">
      <c r="B299" s="562"/>
      <c r="C299" s="563"/>
      <c r="D299" s="563"/>
      <c r="E299" s="631"/>
      <c r="F299" s="565"/>
      <c r="G299" s="565"/>
      <c r="H299" s="565"/>
      <c r="I299" s="565"/>
      <c r="J299" s="565"/>
      <c r="K299" s="565"/>
      <c r="L299" s="565"/>
      <c r="M299" s="565"/>
      <c r="N299" s="565"/>
      <c r="O299" s="566" t="s">
        <v>116</v>
      </c>
      <c r="P299" s="566" t="s">
        <v>140</v>
      </c>
      <c r="Q299" s="566">
        <f>ROUND(SUM(Q296:Q298),2)</f>
        <v>32.119999999999997</v>
      </c>
    </row>
    <row r="300" spans="2:17">
      <c r="B300" s="648" t="str">
        <f>ORÇ!B71</f>
        <v xml:space="preserve"> 6.2 </v>
      </c>
      <c r="C300" s="648"/>
      <c r="D300" s="648"/>
      <c r="E300" s="649" t="str">
        <f>ORÇ!E71</f>
        <v>CONSTRUÇÃO DE DEGRAUS</v>
      </c>
      <c r="F300" s="648"/>
      <c r="G300" s="650"/>
      <c r="H300" s="650"/>
      <c r="I300" s="650"/>
      <c r="J300" s="650"/>
      <c r="K300" s="650"/>
      <c r="L300" s="650"/>
      <c r="M300" s="650"/>
      <c r="N300" s="650"/>
      <c r="O300" s="650"/>
      <c r="P300" s="650"/>
      <c r="Q300" s="651"/>
    </row>
    <row r="301" spans="2:17" ht="38.25">
      <c r="B301" s="236" t="str">
        <f>ORÇ!B72</f>
        <v xml:space="preserve"> 6.2.1 </v>
      </c>
      <c r="C301" s="236" t="str">
        <f>ORÇ!D72</f>
        <v>SINAPI</v>
      </c>
      <c r="D301" s="236" t="str">
        <f>ORÇ!C72</f>
        <v xml:space="preserve"> 89480 </v>
      </c>
      <c r="E301" s="629" t="str">
        <f>ORÇ!E72</f>
        <v>ALVENARIA DE BLOCOS DE CONCRETO ESTRUTURAL 14X19X29 CM, (ESPESSURA 14 CM) FBK = 14,0 MPA, PARA PAREDES COM ÁREA LÍQUIDA MENOR QUE 6M², SEM VÃOS, UTILIZANDO COLHER DE PEDREIRO. AF_12/2014</v>
      </c>
      <c r="F301" s="236" t="str">
        <f>ORÇ!F72</f>
        <v>m²</v>
      </c>
      <c r="G301" s="237"/>
      <c r="H301" s="237"/>
      <c r="I301" s="237"/>
      <c r="J301" s="237"/>
      <c r="K301" s="491"/>
      <c r="L301" s="491"/>
      <c r="M301" s="491" t="s">
        <v>525</v>
      </c>
      <c r="N301" s="491" t="s">
        <v>523</v>
      </c>
      <c r="O301" s="491" t="s">
        <v>233</v>
      </c>
      <c r="P301" s="491" t="s">
        <v>140</v>
      </c>
      <c r="Q301" s="573" t="s">
        <v>234</v>
      </c>
    </row>
    <row r="302" spans="2:17">
      <c r="B302" s="567"/>
      <c r="C302" s="568"/>
      <c r="D302" s="568"/>
      <c r="E302" s="630"/>
      <c r="F302" s="570"/>
      <c r="G302" s="571"/>
      <c r="H302" s="571"/>
      <c r="I302" s="571"/>
      <c r="J302" s="571"/>
      <c r="K302" s="571"/>
      <c r="L302" s="571"/>
      <c r="M302" s="571"/>
      <c r="N302" s="571"/>
      <c r="O302" s="571"/>
      <c r="P302" s="571"/>
      <c r="Q302" s="571"/>
    </row>
    <row r="303" spans="2:17">
      <c r="B303" s="567"/>
      <c r="C303" s="568"/>
      <c r="D303" s="568"/>
      <c r="E303" s="630"/>
      <c r="F303" s="570"/>
      <c r="G303" s="571"/>
      <c r="H303" s="571"/>
      <c r="I303" s="571"/>
      <c r="J303" s="571"/>
      <c r="K303" s="571"/>
      <c r="L303" s="571"/>
      <c r="M303" s="571">
        <v>5.45</v>
      </c>
      <c r="N303" s="571"/>
      <c r="O303" s="571">
        <v>1</v>
      </c>
      <c r="P303" s="571"/>
      <c r="Q303" s="571">
        <f>O303*M303</f>
        <v>5.45</v>
      </c>
    </row>
    <row r="304" spans="2:17">
      <c r="B304" s="567"/>
      <c r="C304" s="568"/>
      <c r="D304" s="568"/>
      <c r="E304" s="630"/>
      <c r="F304" s="570"/>
      <c r="G304" s="571"/>
      <c r="H304" s="571"/>
      <c r="I304" s="571"/>
      <c r="J304" s="571"/>
      <c r="K304" s="571"/>
      <c r="L304" s="571"/>
      <c r="M304" s="571"/>
      <c r="N304" s="571"/>
      <c r="O304" s="571"/>
      <c r="P304" s="571"/>
      <c r="Q304" s="571"/>
    </row>
    <row r="305" spans="2:17">
      <c r="B305" s="562"/>
      <c r="C305" s="563"/>
      <c r="D305" s="563"/>
      <c r="E305" s="631"/>
      <c r="F305" s="565"/>
      <c r="G305" s="565"/>
      <c r="H305" s="565"/>
      <c r="I305" s="565"/>
      <c r="J305" s="565"/>
      <c r="K305" s="565"/>
      <c r="L305" s="565"/>
      <c r="M305" s="565"/>
      <c r="N305" s="565"/>
      <c r="O305" s="566" t="s">
        <v>116</v>
      </c>
      <c r="P305" s="566" t="s">
        <v>140</v>
      </c>
      <c r="Q305" s="566">
        <f>ROUND(SUM(Q302:Q304),2)</f>
        <v>5.45</v>
      </c>
    </row>
    <row r="306" spans="2:17" ht="38.25">
      <c r="B306" s="236" t="str">
        <f>ORÇ!B73</f>
        <v xml:space="preserve"> 6.2.2 </v>
      </c>
      <c r="C306" s="236" t="str">
        <f>ORÇ!D73</f>
        <v>SINAPI</v>
      </c>
      <c r="D306" s="236" t="str">
        <f>ORÇ!C73</f>
        <v xml:space="preserve"> 87894 </v>
      </c>
      <c r="E306" s="629" t="str">
        <f>ORÇ!E73</f>
        <v>CHAPISCO APLICADO EM ALVENARIA (SEM PRESENÇA DE VÃOS) E ESTRUTURAS DE CONCRETO DE FACHADA, COM COLHER DE PEDREIRO.  ARGAMASSA TRAÇO 1:3 COM PREPARO EM BETONEIRA 400L. AF_06/2014</v>
      </c>
      <c r="F306" s="236" t="str">
        <f>ORÇ!F73</f>
        <v>m²</v>
      </c>
      <c r="G306" s="237"/>
      <c r="H306" s="237"/>
      <c r="I306" s="237"/>
      <c r="J306" s="237"/>
      <c r="K306" s="491"/>
      <c r="L306" s="491"/>
      <c r="M306" s="491" t="s">
        <v>525</v>
      </c>
      <c r="N306" s="491" t="s">
        <v>523</v>
      </c>
      <c r="O306" s="491" t="s">
        <v>233</v>
      </c>
      <c r="P306" s="491" t="s">
        <v>140</v>
      </c>
      <c r="Q306" s="573" t="s">
        <v>234</v>
      </c>
    </row>
    <row r="307" spans="2:17">
      <c r="B307" s="567"/>
      <c r="C307" s="568"/>
      <c r="D307" s="568"/>
      <c r="E307" s="630"/>
      <c r="F307" s="570"/>
      <c r="G307" s="571"/>
      <c r="H307" s="571"/>
      <c r="I307" s="571"/>
      <c r="J307" s="571"/>
      <c r="K307" s="571"/>
      <c r="L307" s="571"/>
      <c r="M307" s="571"/>
      <c r="N307" s="571"/>
      <c r="O307" s="571"/>
      <c r="P307" s="571"/>
      <c r="Q307" s="571"/>
    </row>
    <row r="308" spans="2:17">
      <c r="B308" s="567"/>
      <c r="C308" s="568"/>
      <c r="D308" s="568"/>
      <c r="E308" s="630"/>
      <c r="F308" s="570"/>
      <c r="G308" s="571"/>
      <c r="H308" s="571"/>
      <c r="I308" s="571"/>
      <c r="J308" s="571"/>
      <c r="K308" s="571"/>
      <c r="L308" s="571"/>
      <c r="M308" s="571">
        <f>M303+1.85+0.77</f>
        <v>8.07</v>
      </c>
      <c r="N308" s="571"/>
      <c r="O308" s="571">
        <v>1</v>
      </c>
      <c r="P308" s="571"/>
      <c r="Q308" s="571">
        <f>O308*M308</f>
        <v>8.07</v>
      </c>
    </row>
    <row r="309" spans="2:17">
      <c r="B309" s="567"/>
      <c r="C309" s="568"/>
      <c r="D309" s="568"/>
      <c r="E309" s="630"/>
      <c r="F309" s="570"/>
      <c r="G309" s="571"/>
      <c r="H309" s="571"/>
      <c r="I309" s="571"/>
      <c r="J309" s="571"/>
      <c r="K309" s="571"/>
      <c r="L309" s="571"/>
      <c r="M309" s="571"/>
      <c r="N309" s="571"/>
      <c r="O309" s="571"/>
      <c r="P309" s="571"/>
      <c r="Q309" s="571"/>
    </row>
    <row r="310" spans="2:17">
      <c r="B310" s="562"/>
      <c r="C310" s="563"/>
      <c r="D310" s="563"/>
      <c r="E310" s="631"/>
      <c r="F310" s="565"/>
      <c r="G310" s="565"/>
      <c r="H310" s="565"/>
      <c r="I310" s="565"/>
      <c r="J310" s="565"/>
      <c r="K310" s="565"/>
      <c r="L310" s="565"/>
      <c r="M310" s="565"/>
      <c r="N310" s="565"/>
      <c r="O310" s="566" t="s">
        <v>116</v>
      </c>
      <c r="P310" s="566" t="s">
        <v>140</v>
      </c>
      <c r="Q310" s="566">
        <f>ROUND(SUM(Q307:Q309),2)</f>
        <v>8.07</v>
      </c>
    </row>
    <row r="311" spans="2:17" ht="51">
      <c r="B311" s="236" t="str">
        <f>ORÇ!B74</f>
        <v xml:space="preserve"> 6.2.3 </v>
      </c>
      <c r="C311" s="236" t="str">
        <f>ORÇ!D74</f>
        <v>SINAPI</v>
      </c>
      <c r="D311" s="236" t="str">
        <f>ORÇ!C74</f>
        <v xml:space="preserve"> 87795 </v>
      </c>
      <c r="E311" s="629" t="str">
        <f>ORÇ!E74</f>
        <v>EMBOÇO OU MASSA ÚNICA EM ARGAMASSA INDUSTRIALIZADA, PREPARO MECÂNICO E APLICAÇÃO COM EQUIPAMENTO DE MISTURA E PROJEÇÃO DE 1,5 M3/H DE ARGAMASSA EM PANOS CEGOS DE FACHADA (SEM PRESENÇA DE VÃOS), ESPESSURA DE 25 MM. AF_06/2014</v>
      </c>
      <c r="F311" s="236" t="str">
        <f>ORÇ!F74</f>
        <v>m²</v>
      </c>
      <c r="G311" s="237"/>
      <c r="H311" s="237"/>
      <c r="I311" s="237"/>
      <c r="J311" s="237"/>
      <c r="K311" s="491"/>
      <c r="L311" s="491"/>
      <c r="M311" s="491" t="s">
        <v>525</v>
      </c>
      <c r="N311" s="491" t="s">
        <v>523</v>
      </c>
      <c r="O311" s="491" t="s">
        <v>233</v>
      </c>
      <c r="P311" s="491" t="s">
        <v>140</v>
      </c>
      <c r="Q311" s="573" t="s">
        <v>234</v>
      </c>
    </row>
    <row r="312" spans="2:17">
      <c r="B312" s="567"/>
      <c r="C312" s="568"/>
      <c r="D312" s="568"/>
      <c r="E312" s="630"/>
      <c r="F312" s="570"/>
      <c r="G312" s="571"/>
      <c r="H312" s="571"/>
      <c r="I312" s="571"/>
      <c r="J312" s="571"/>
      <c r="K312" s="571"/>
      <c r="L312" s="571"/>
      <c r="M312" s="571"/>
      <c r="N312" s="571"/>
      <c r="O312" s="571"/>
      <c r="P312" s="571"/>
      <c r="Q312" s="571"/>
    </row>
    <row r="313" spans="2:17">
      <c r="B313" s="567"/>
      <c r="C313" s="568"/>
      <c r="D313" s="568"/>
      <c r="E313" s="630"/>
      <c r="F313" s="570"/>
      <c r="G313" s="571"/>
      <c r="H313" s="571"/>
      <c r="I313" s="571"/>
      <c r="J313" s="571"/>
      <c r="K313" s="571"/>
      <c r="L313" s="571"/>
      <c r="M313" s="571">
        <f>M308</f>
        <v>8.07</v>
      </c>
      <c r="N313" s="571"/>
      <c r="O313" s="571">
        <v>1</v>
      </c>
      <c r="P313" s="571"/>
      <c r="Q313" s="571">
        <f>O313*M313</f>
        <v>8.07</v>
      </c>
    </row>
    <row r="314" spans="2:17">
      <c r="B314" s="567"/>
      <c r="C314" s="568"/>
      <c r="D314" s="568"/>
      <c r="E314" s="630"/>
      <c r="F314" s="570"/>
      <c r="G314" s="571"/>
      <c r="H314" s="571"/>
      <c r="I314" s="571"/>
      <c r="J314" s="571"/>
      <c r="K314" s="571"/>
      <c r="L314" s="571"/>
      <c r="M314" s="571"/>
      <c r="N314" s="571"/>
      <c r="O314" s="571"/>
      <c r="P314" s="571"/>
      <c r="Q314" s="571"/>
    </row>
    <row r="315" spans="2:17">
      <c r="B315" s="562"/>
      <c r="C315" s="563"/>
      <c r="D315" s="563"/>
      <c r="E315" s="631"/>
      <c r="F315" s="565"/>
      <c r="G315" s="565"/>
      <c r="H315" s="565"/>
      <c r="I315" s="565"/>
      <c r="J315" s="565"/>
      <c r="K315" s="565"/>
      <c r="L315" s="565"/>
      <c r="M315" s="565"/>
      <c r="N315" s="565"/>
      <c r="O315" s="566" t="s">
        <v>116</v>
      </c>
      <c r="P315" s="566" t="s">
        <v>140</v>
      </c>
      <c r="Q315" s="566">
        <f>ROUND(SUM(Q312:Q314),2)</f>
        <v>8.07</v>
      </c>
    </row>
    <row r="316" spans="2:17">
      <c r="B316" s="635" t="str">
        <f>ORÇ!B75</f>
        <v xml:space="preserve"> 7 </v>
      </c>
      <c r="C316" s="635"/>
      <c r="D316" s="635"/>
      <c r="E316" s="636" t="str">
        <f>ORÇ!E75</f>
        <v>ACABAMENTOS</v>
      </c>
      <c r="F316" s="635"/>
      <c r="G316" s="637"/>
      <c r="H316" s="637"/>
      <c r="I316" s="637"/>
      <c r="J316" s="637"/>
      <c r="K316" s="637"/>
      <c r="L316" s="637"/>
      <c r="M316" s="637"/>
      <c r="N316" s="637"/>
      <c r="O316" s="637"/>
      <c r="P316" s="637"/>
      <c r="Q316" s="638"/>
    </row>
    <row r="317" spans="2:17" ht="51">
      <c r="B317" s="236" t="str">
        <f>ORÇ!B76</f>
        <v xml:space="preserve"> 7.1 </v>
      </c>
      <c r="C317" s="236" t="str">
        <f>ORÇ!D76</f>
        <v>SINAPI</v>
      </c>
      <c r="D317" s="236" t="str">
        <f>ORÇ!C76</f>
        <v xml:space="preserve"> 99839 </v>
      </c>
      <c r="E317" s="629" t="str">
        <f>ORÇ!E76</f>
        <v>GUARDA-CORPO DE AÇO GALVANIZADO DE 1,10M DE ALTURA, MONTANTES TUBULARES DE 1.1/2 ESPAÇADOS DE 1,20M, TRAVESSA SUPERIOR DE 2, GRADIL FORMADO POR BARRAS CHATAS EM FERRO DE 32X4,8MM, FIXADO COM CHUMBADOR MECÂNICO. AF_04/2019_P</v>
      </c>
      <c r="F317" s="236" t="str">
        <f>ORÇ!F76</f>
        <v>M</v>
      </c>
      <c r="G317" s="237"/>
      <c r="H317" s="237"/>
      <c r="I317" s="237"/>
      <c r="J317" s="237"/>
      <c r="K317" s="491"/>
      <c r="L317" s="491"/>
      <c r="M317" s="491" t="s">
        <v>606</v>
      </c>
      <c r="N317" s="491" t="s">
        <v>523</v>
      </c>
      <c r="O317" s="491" t="s">
        <v>233</v>
      </c>
      <c r="P317" s="491" t="s">
        <v>140</v>
      </c>
      <c r="Q317" s="573" t="s">
        <v>234</v>
      </c>
    </row>
    <row r="318" spans="2:17">
      <c r="B318" s="567"/>
      <c r="C318" s="568"/>
      <c r="D318" s="568"/>
      <c r="E318" s="630"/>
      <c r="F318" s="570"/>
      <c r="G318" s="571"/>
      <c r="H318" s="571"/>
      <c r="I318" s="571"/>
      <c r="J318" s="571"/>
      <c r="K318" s="571"/>
      <c r="L318" s="571"/>
      <c r="M318" s="571"/>
      <c r="N318" s="571"/>
      <c r="O318" s="571"/>
      <c r="P318" s="571"/>
      <c r="Q318" s="571"/>
    </row>
    <row r="319" spans="2:17">
      <c r="B319" s="567"/>
      <c r="C319" s="568"/>
      <c r="D319" s="568"/>
      <c r="E319" s="630" t="s">
        <v>607</v>
      </c>
      <c r="F319" s="570"/>
      <c r="G319" s="571"/>
      <c r="H319" s="571"/>
      <c r="I319" s="571"/>
      <c r="J319" s="571"/>
      <c r="K319" s="571"/>
      <c r="L319" s="571"/>
      <c r="M319" s="571">
        <v>3</v>
      </c>
      <c r="N319" s="571"/>
      <c r="O319" s="571">
        <v>1</v>
      </c>
      <c r="P319" s="571"/>
      <c r="Q319" s="571">
        <f>O319*M319</f>
        <v>3</v>
      </c>
    </row>
    <row r="320" spans="2:17">
      <c r="B320" s="567"/>
      <c r="C320" s="568"/>
      <c r="D320" s="568"/>
      <c r="E320" s="630"/>
      <c r="F320" s="570"/>
      <c r="G320" s="571"/>
      <c r="H320" s="571"/>
      <c r="I320" s="571"/>
      <c r="J320" s="571"/>
      <c r="K320" s="571"/>
      <c r="L320" s="571"/>
      <c r="M320" s="571"/>
      <c r="N320" s="571"/>
      <c r="O320" s="571"/>
      <c r="P320" s="571"/>
      <c r="Q320" s="571"/>
    </row>
    <row r="321" spans="2:17">
      <c r="B321" s="562"/>
      <c r="C321" s="563"/>
      <c r="D321" s="563"/>
      <c r="E321" s="631"/>
      <c r="F321" s="565"/>
      <c r="G321" s="565"/>
      <c r="H321" s="565"/>
      <c r="I321" s="565"/>
      <c r="J321" s="565"/>
      <c r="K321" s="565"/>
      <c r="L321" s="565"/>
      <c r="M321" s="565"/>
      <c r="N321" s="565"/>
      <c r="O321" s="566" t="s">
        <v>116</v>
      </c>
      <c r="P321" s="566" t="s">
        <v>140</v>
      </c>
      <c r="Q321" s="566">
        <f>ROUND(SUM(Q318:Q320),2)</f>
        <v>3</v>
      </c>
    </row>
    <row r="322" spans="2:17" ht="25.5">
      <c r="B322" s="236" t="str">
        <f>ORÇ!B77</f>
        <v xml:space="preserve"> 7.2 </v>
      </c>
      <c r="C322" s="236" t="str">
        <f>ORÇ!D77</f>
        <v>SINAPI</v>
      </c>
      <c r="D322" s="236" t="str">
        <f>ORÇ!C77</f>
        <v xml:space="preserve"> 99855 </v>
      </c>
      <c r="E322" s="629" t="str">
        <f>ORÇ!E77</f>
        <v>CORRIMÃO SIMPLES, DIÂMETRO EXTERNO = 1 1/2", EM AÇO GALVANIZADO. AF_04/2019_P</v>
      </c>
      <c r="F322" s="236" t="str">
        <f>ORÇ!F77</f>
        <v>M</v>
      </c>
      <c r="G322" s="237"/>
      <c r="H322" s="237"/>
      <c r="I322" s="237"/>
      <c r="J322" s="237"/>
      <c r="K322" s="491"/>
      <c r="L322" s="491"/>
      <c r="M322" s="491" t="s">
        <v>522</v>
      </c>
      <c r="N322" s="491" t="s">
        <v>523</v>
      </c>
      <c r="O322" s="491" t="s">
        <v>233</v>
      </c>
      <c r="P322" s="491" t="s">
        <v>140</v>
      </c>
      <c r="Q322" s="573" t="s">
        <v>234</v>
      </c>
    </row>
    <row r="323" spans="2:17">
      <c r="B323" s="567"/>
      <c r="C323" s="568"/>
      <c r="D323" s="568"/>
      <c r="E323" s="630"/>
      <c r="F323" s="570"/>
      <c r="G323" s="571"/>
      <c r="H323" s="571"/>
      <c r="I323" s="571"/>
      <c r="J323" s="571"/>
      <c r="K323" s="571"/>
      <c r="L323" s="571"/>
      <c r="M323" s="571"/>
      <c r="N323" s="571"/>
      <c r="O323" s="571"/>
      <c r="P323" s="571"/>
      <c r="Q323" s="571"/>
    </row>
    <row r="324" spans="2:17" ht="38.25">
      <c r="B324" s="567"/>
      <c r="C324" s="568"/>
      <c r="D324" s="568"/>
      <c r="E324" s="656" t="s">
        <v>609</v>
      </c>
      <c r="F324" s="570"/>
      <c r="G324" s="571"/>
      <c r="H324" s="571"/>
      <c r="I324" s="571"/>
      <c r="J324" s="571"/>
      <c r="K324" s="571"/>
      <c r="L324" s="571"/>
      <c r="M324" s="571">
        <v>13.2</v>
      </c>
      <c r="N324" s="571"/>
      <c r="O324" s="571">
        <v>1</v>
      </c>
      <c r="P324" s="571"/>
      <c r="Q324" s="571">
        <f>O324*M324</f>
        <v>13.2</v>
      </c>
    </row>
    <row r="325" spans="2:17">
      <c r="B325" s="567"/>
      <c r="C325" s="568"/>
      <c r="D325" s="568"/>
      <c r="E325" s="630"/>
      <c r="F325" s="570"/>
      <c r="G325" s="571"/>
      <c r="H325" s="571"/>
      <c r="I325" s="571"/>
      <c r="J325" s="571"/>
      <c r="K325" s="571"/>
      <c r="L325" s="571"/>
      <c r="M325" s="571"/>
      <c r="N325" s="571"/>
      <c r="O325" s="571"/>
      <c r="P325" s="571"/>
      <c r="Q325" s="571"/>
    </row>
    <row r="326" spans="2:17">
      <c r="B326" s="562"/>
      <c r="C326" s="563"/>
      <c r="D326" s="563"/>
      <c r="E326" s="631"/>
      <c r="F326" s="565"/>
      <c r="G326" s="565"/>
      <c r="H326" s="565"/>
      <c r="I326" s="565"/>
      <c r="J326" s="565"/>
      <c r="K326" s="565"/>
      <c r="L326" s="565"/>
      <c r="M326" s="565"/>
      <c r="N326" s="565"/>
      <c r="O326" s="566" t="s">
        <v>116</v>
      </c>
      <c r="P326" s="566" t="s">
        <v>140</v>
      </c>
      <c r="Q326" s="566">
        <f>ROUND(SUM(Q323:Q325),2)</f>
        <v>13.2</v>
      </c>
    </row>
    <row r="327" spans="2:17">
      <c r="B327" s="236" t="str">
        <f>ORÇ!B78</f>
        <v xml:space="preserve"> 7.3 </v>
      </c>
      <c r="C327" s="236" t="str">
        <f>ORÇ!D78</f>
        <v>CPOS</v>
      </c>
      <c r="D327" s="236" t="str">
        <f>ORÇ!C78</f>
        <v xml:space="preserve"> 29.01.210 </v>
      </c>
      <c r="E327" s="629" t="str">
        <f>ORÇ!E78</f>
        <v>Cantoneira em aço galvanizado</v>
      </c>
      <c r="F327" s="236" t="str">
        <f>ORÇ!F78</f>
        <v>kg</v>
      </c>
      <c r="G327" s="237"/>
      <c r="H327" s="237"/>
      <c r="I327" s="237"/>
      <c r="J327" s="237"/>
      <c r="K327" s="491" t="s">
        <v>522</v>
      </c>
      <c r="L327" s="491" t="s">
        <v>523</v>
      </c>
      <c r="M327" s="491" t="s">
        <v>599</v>
      </c>
      <c r="N327" s="491" t="s">
        <v>523</v>
      </c>
      <c r="O327" s="491" t="s">
        <v>233</v>
      </c>
      <c r="P327" s="491" t="s">
        <v>140</v>
      </c>
      <c r="Q327" s="573" t="s">
        <v>234</v>
      </c>
    </row>
    <row r="328" spans="2:17">
      <c r="B328" s="567"/>
      <c r="C328" s="568"/>
      <c r="D328" s="568"/>
      <c r="E328" s="630"/>
      <c r="F328" s="570"/>
      <c r="G328" s="571"/>
      <c r="H328" s="571"/>
      <c r="I328" s="571"/>
      <c r="J328" s="571"/>
      <c r="K328" s="571"/>
      <c r="L328" s="571"/>
      <c r="M328" s="571"/>
      <c r="N328" s="571"/>
      <c r="O328" s="571"/>
      <c r="P328" s="571"/>
      <c r="Q328" s="571"/>
    </row>
    <row r="329" spans="2:17">
      <c r="B329" s="567"/>
      <c r="C329" s="568"/>
      <c r="D329" s="568"/>
      <c r="E329" s="630" t="s">
        <v>610</v>
      </c>
      <c r="F329" s="570"/>
      <c r="G329" s="571"/>
      <c r="H329" s="571"/>
      <c r="I329" s="571"/>
      <c r="J329" s="571"/>
      <c r="K329" s="571">
        <v>14.5</v>
      </c>
      <c r="L329" s="571"/>
      <c r="M329" s="571">
        <v>1.19</v>
      </c>
      <c r="N329" s="571"/>
      <c r="O329" s="571">
        <v>1</v>
      </c>
      <c r="P329" s="571"/>
      <c r="Q329" s="571">
        <f>O329*M329*K329</f>
        <v>17.254999999999999</v>
      </c>
    </row>
    <row r="330" spans="2:17">
      <c r="B330" s="567"/>
      <c r="C330" s="568"/>
      <c r="D330" s="568"/>
      <c r="E330" s="630"/>
      <c r="F330" s="570"/>
      <c r="G330" s="571"/>
      <c r="H330" s="571"/>
      <c r="I330" s="571"/>
      <c r="J330" s="571"/>
      <c r="K330" s="571"/>
      <c r="L330" s="571"/>
      <c r="M330" s="571"/>
      <c r="N330" s="571"/>
      <c r="O330" s="571"/>
      <c r="P330" s="571"/>
      <c r="Q330" s="571"/>
    </row>
    <row r="331" spans="2:17">
      <c r="B331" s="562"/>
      <c r="C331" s="563"/>
      <c r="D331" s="563"/>
      <c r="E331" s="631"/>
      <c r="F331" s="565"/>
      <c r="G331" s="565"/>
      <c r="H331" s="565"/>
      <c r="I331" s="565"/>
      <c r="J331" s="565"/>
      <c r="K331" s="565"/>
      <c r="L331" s="565"/>
      <c r="M331" s="565"/>
      <c r="N331" s="565"/>
      <c r="O331" s="566" t="s">
        <v>116</v>
      </c>
      <c r="P331" s="566" t="s">
        <v>140</v>
      </c>
      <c r="Q331" s="566">
        <f>ROUND(SUM(Q328:Q330),2)</f>
        <v>17.260000000000002</v>
      </c>
    </row>
    <row r="332" spans="2:17">
      <c r="B332" s="635" t="str">
        <f>ORÇ!B79</f>
        <v xml:space="preserve"> 8 </v>
      </c>
      <c r="C332" s="635"/>
      <c r="D332" s="635"/>
      <c r="E332" s="636" t="str">
        <f>ORÇ!E79</f>
        <v>PINTURA</v>
      </c>
      <c r="F332" s="635"/>
      <c r="G332" s="637"/>
      <c r="H332" s="637"/>
      <c r="I332" s="637"/>
      <c r="J332" s="637"/>
      <c r="K332" s="637"/>
      <c r="L332" s="637"/>
      <c r="M332" s="637"/>
      <c r="N332" s="637"/>
      <c r="O332" s="637"/>
      <c r="P332" s="637"/>
      <c r="Q332" s="638"/>
    </row>
    <row r="333" spans="2:17" ht="25.5">
      <c r="B333" s="236" t="str">
        <f>ORÇ!B80</f>
        <v xml:space="preserve"> 8.1 </v>
      </c>
      <c r="C333" s="236" t="str">
        <f>ORÇ!D80</f>
        <v>SINAPI</v>
      </c>
      <c r="D333" s="236" t="str">
        <f>ORÇ!C80</f>
        <v xml:space="preserve"> 88485 </v>
      </c>
      <c r="E333" s="629" t="str">
        <f>ORÇ!E80</f>
        <v>APLICAÇÃO DE FUNDO SELADOR ACRÍLICO EM PAREDES, UMA DEMÃO. AF_06/2014</v>
      </c>
      <c r="F333" s="236" t="str">
        <f>ORÇ!F80</f>
        <v>m²</v>
      </c>
      <c r="G333" s="237"/>
      <c r="H333" s="237"/>
      <c r="I333" s="237"/>
      <c r="J333" s="237"/>
      <c r="K333" s="491"/>
      <c r="L333" s="491"/>
      <c r="M333" s="491" t="s">
        <v>525</v>
      </c>
      <c r="N333" s="491" t="s">
        <v>523</v>
      </c>
      <c r="O333" s="491" t="s">
        <v>233</v>
      </c>
      <c r="P333" s="491" t="s">
        <v>140</v>
      </c>
      <c r="Q333" s="573" t="s">
        <v>234</v>
      </c>
    </row>
    <row r="334" spans="2:17">
      <c r="B334" s="567"/>
      <c r="C334" s="568"/>
      <c r="D334" s="568"/>
      <c r="E334" s="630"/>
      <c r="F334" s="570"/>
      <c r="G334" s="571"/>
      <c r="H334" s="571"/>
      <c r="I334" s="571"/>
      <c r="J334" s="571"/>
      <c r="K334" s="571"/>
      <c r="L334" s="571"/>
      <c r="M334" s="571"/>
      <c r="N334" s="571"/>
      <c r="O334" s="571"/>
      <c r="P334" s="571"/>
      <c r="Q334" s="571"/>
    </row>
    <row r="335" spans="2:17" ht="25.5">
      <c r="B335" s="567"/>
      <c r="C335" s="568"/>
      <c r="D335" s="568"/>
      <c r="E335" s="656" t="s">
        <v>611</v>
      </c>
      <c r="F335" s="570"/>
      <c r="G335" s="571"/>
      <c r="H335" s="571"/>
      <c r="I335" s="571"/>
      <c r="J335" s="571"/>
      <c r="K335" s="571"/>
      <c r="L335" s="571"/>
      <c r="M335" s="571">
        <f>28.33+4.58+6.03+8.07+10.5+4.5+1.42+1.42+0.54+0.54</f>
        <v>65.930000000000007</v>
      </c>
      <c r="N335" s="571"/>
      <c r="O335" s="571">
        <v>1</v>
      </c>
      <c r="P335" s="571"/>
      <c r="Q335" s="571">
        <f>O335*M335</f>
        <v>65.930000000000007</v>
      </c>
    </row>
    <row r="336" spans="2:17">
      <c r="B336" s="567"/>
      <c r="C336" s="568"/>
      <c r="D336" s="568"/>
      <c r="E336" s="630"/>
      <c r="F336" s="570"/>
      <c r="G336" s="571"/>
      <c r="H336" s="571"/>
      <c r="I336" s="571"/>
      <c r="J336" s="571"/>
      <c r="K336" s="571"/>
      <c r="L336" s="571"/>
      <c r="M336" s="571"/>
      <c r="N336" s="571"/>
      <c r="O336" s="571"/>
      <c r="P336" s="571"/>
      <c r="Q336" s="571"/>
    </row>
    <row r="337" spans="2:17">
      <c r="B337" s="562"/>
      <c r="C337" s="563"/>
      <c r="D337" s="563"/>
      <c r="E337" s="631"/>
      <c r="F337" s="565"/>
      <c r="G337" s="565"/>
      <c r="H337" s="565"/>
      <c r="I337" s="565"/>
      <c r="J337" s="565"/>
      <c r="K337" s="565"/>
      <c r="L337" s="565"/>
      <c r="M337" s="565"/>
      <c r="N337" s="565"/>
      <c r="O337" s="566" t="s">
        <v>116</v>
      </c>
      <c r="P337" s="566" t="s">
        <v>140</v>
      </c>
      <c r="Q337" s="566">
        <f>ROUND(SUM(Q334:Q336),2)</f>
        <v>65.930000000000007</v>
      </c>
    </row>
    <row r="338" spans="2:17" ht="25.5">
      <c r="B338" s="236" t="str">
        <f>ORÇ!B81</f>
        <v xml:space="preserve"> 8.2 </v>
      </c>
      <c r="C338" s="236" t="str">
        <f>ORÇ!D81</f>
        <v>SINAPI</v>
      </c>
      <c r="D338" s="236" t="str">
        <f>ORÇ!C81</f>
        <v xml:space="preserve"> 88489 </v>
      </c>
      <c r="E338" s="629" t="str">
        <f>ORÇ!E81</f>
        <v>APLICAÇÃO MANUAL DE PINTURA COM TINTA LÁTEX ACRÍLICA EM PAREDES, DUAS DEMÃOS. AF_06/2014</v>
      </c>
      <c r="F338" s="236" t="str">
        <f>ORÇ!F81</f>
        <v>m²</v>
      </c>
      <c r="G338" s="237"/>
      <c r="H338" s="237"/>
      <c r="I338" s="237"/>
      <c r="J338" s="237"/>
      <c r="K338" s="491"/>
      <c r="L338" s="491"/>
      <c r="M338" s="491" t="s">
        <v>525</v>
      </c>
      <c r="N338" s="491" t="s">
        <v>523</v>
      </c>
      <c r="O338" s="491" t="s">
        <v>233</v>
      </c>
      <c r="P338" s="491" t="s">
        <v>140</v>
      </c>
      <c r="Q338" s="573" t="s">
        <v>234</v>
      </c>
    </row>
    <row r="339" spans="2:17">
      <c r="B339" s="567"/>
      <c r="C339" s="568"/>
      <c r="D339" s="568"/>
      <c r="E339" s="630"/>
      <c r="F339" s="570"/>
      <c r="G339" s="571"/>
      <c r="H339" s="571"/>
      <c r="I339" s="571"/>
      <c r="J339" s="571"/>
      <c r="K339" s="571"/>
      <c r="L339" s="571"/>
      <c r="M339" s="571"/>
      <c r="N339" s="571"/>
      <c r="O339" s="571"/>
      <c r="P339" s="571"/>
      <c r="Q339" s="571"/>
    </row>
    <row r="340" spans="2:17">
      <c r="B340" s="567"/>
      <c r="C340" s="568"/>
      <c r="D340" s="568"/>
      <c r="E340" s="630" t="s">
        <v>612</v>
      </c>
      <c r="F340" s="570"/>
      <c r="G340" s="571"/>
      <c r="H340" s="571"/>
      <c r="I340" s="571"/>
      <c r="J340" s="571"/>
      <c r="K340" s="571"/>
      <c r="L340" s="571"/>
      <c r="M340" s="571">
        <f>M335</f>
        <v>65.930000000000007</v>
      </c>
      <c r="N340" s="571"/>
      <c r="O340" s="571">
        <v>1</v>
      </c>
      <c r="P340" s="571"/>
      <c r="Q340" s="571">
        <f>O340*M340</f>
        <v>65.930000000000007</v>
      </c>
    </row>
    <row r="341" spans="2:17">
      <c r="B341" s="567"/>
      <c r="C341" s="568"/>
      <c r="D341" s="568"/>
      <c r="E341" s="630"/>
      <c r="F341" s="570"/>
      <c r="G341" s="571"/>
      <c r="H341" s="571"/>
      <c r="I341" s="571"/>
      <c r="J341" s="571"/>
      <c r="K341" s="571"/>
      <c r="L341" s="571"/>
      <c r="M341" s="571"/>
      <c r="N341" s="571"/>
      <c r="O341" s="571"/>
      <c r="P341" s="571"/>
      <c r="Q341" s="571"/>
    </row>
    <row r="342" spans="2:17">
      <c r="B342" s="562"/>
      <c r="C342" s="563"/>
      <c r="D342" s="563"/>
      <c r="E342" s="631"/>
      <c r="F342" s="565"/>
      <c r="G342" s="565"/>
      <c r="H342" s="565"/>
      <c r="I342" s="565"/>
      <c r="J342" s="565"/>
      <c r="K342" s="565"/>
      <c r="L342" s="565"/>
      <c r="M342" s="565"/>
      <c r="N342" s="565"/>
      <c r="O342" s="566" t="s">
        <v>116</v>
      </c>
      <c r="P342" s="566" t="s">
        <v>140</v>
      </c>
      <c r="Q342" s="566">
        <f>ROUND(SUM(Q339:Q341),2)</f>
        <v>65.930000000000007</v>
      </c>
    </row>
    <row r="343" spans="2:17">
      <c r="B343" s="635" t="str">
        <f>ORÇ!B82</f>
        <v xml:space="preserve"> 9 </v>
      </c>
      <c r="C343" s="635"/>
      <c r="D343" s="635"/>
      <c r="E343" s="636" t="str">
        <f>ORÇ!E82</f>
        <v>PONTO DE HIDRATAÇÃO</v>
      </c>
      <c r="F343" s="635"/>
      <c r="G343" s="637"/>
      <c r="H343" s="637"/>
      <c r="I343" s="637"/>
      <c r="J343" s="637"/>
      <c r="K343" s="637"/>
      <c r="L343" s="637"/>
      <c r="M343" s="637"/>
      <c r="N343" s="637"/>
      <c r="O343" s="637"/>
      <c r="P343" s="637"/>
      <c r="Q343" s="638"/>
    </row>
    <row r="344" spans="2:17">
      <c r="B344" s="648" t="str">
        <f>ORÇ!B83</f>
        <v xml:space="preserve"> 9.1 </v>
      </c>
      <c r="C344" s="648"/>
      <c r="D344" s="648"/>
      <c r="E344" s="649" t="str">
        <f>ORÇ!E83</f>
        <v>ESTRUTURA EM CONCRETO</v>
      </c>
      <c r="F344" s="648"/>
      <c r="G344" s="650"/>
      <c r="H344" s="650"/>
      <c r="I344" s="650"/>
      <c r="J344" s="650"/>
      <c r="K344" s="650"/>
      <c r="L344" s="650"/>
      <c r="M344" s="650"/>
      <c r="N344" s="650"/>
      <c r="O344" s="650"/>
      <c r="P344" s="650"/>
      <c r="Q344" s="651"/>
    </row>
    <row r="345" spans="2:17" ht="25.5">
      <c r="B345" s="236" t="str">
        <f>ORÇ!B84</f>
        <v xml:space="preserve"> 9.1.1 </v>
      </c>
      <c r="C345" s="236" t="str">
        <f>ORÇ!D84</f>
        <v>SINAPI</v>
      </c>
      <c r="D345" s="236" t="str">
        <f>ORÇ!C84</f>
        <v xml:space="preserve"> 93358 </v>
      </c>
      <c r="E345" s="629" t="str">
        <f>ORÇ!E84</f>
        <v>ESCAVAÇÃO MANUAL DE VALA COM PROFUNDIDADE MENOR OU IGUAL A 1,30 M. AF_03/2016</v>
      </c>
      <c r="F345" s="236" t="str">
        <f>ORÇ!F84</f>
        <v>m³</v>
      </c>
      <c r="G345" s="237"/>
      <c r="H345" s="237"/>
      <c r="I345" s="237"/>
      <c r="J345" s="237"/>
      <c r="K345" s="491" t="s">
        <v>613</v>
      </c>
      <c r="L345" s="491" t="s">
        <v>523</v>
      </c>
      <c r="M345" s="657" t="s">
        <v>614</v>
      </c>
      <c r="N345" s="491" t="s">
        <v>523</v>
      </c>
      <c r="O345" s="491" t="s">
        <v>233</v>
      </c>
      <c r="P345" s="491" t="s">
        <v>140</v>
      </c>
      <c r="Q345" s="573" t="s">
        <v>234</v>
      </c>
    </row>
    <row r="346" spans="2:17">
      <c r="B346" s="567"/>
      <c r="C346" s="568"/>
      <c r="D346" s="568"/>
      <c r="E346" s="630"/>
      <c r="F346" s="570"/>
      <c r="G346" s="571"/>
      <c r="H346" s="571"/>
      <c r="I346" s="571"/>
      <c r="J346" s="571"/>
      <c r="K346" s="571"/>
      <c r="L346" s="571"/>
      <c r="M346" s="571"/>
      <c r="N346" s="571"/>
      <c r="O346" s="571"/>
      <c r="P346" s="571"/>
      <c r="Q346" s="571"/>
    </row>
    <row r="347" spans="2:17">
      <c r="B347" s="567"/>
      <c r="C347" s="568"/>
      <c r="D347" s="568"/>
      <c r="E347" s="630"/>
      <c r="F347" s="570"/>
      <c r="G347" s="571"/>
      <c r="H347" s="571"/>
      <c r="I347" s="571"/>
      <c r="J347" s="571"/>
      <c r="K347" s="571">
        <v>0.2</v>
      </c>
      <c r="L347" s="571"/>
      <c r="M347" s="571">
        <v>3.95</v>
      </c>
      <c r="N347" s="571"/>
      <c r="O347" s="571">
        <v>1</v>
      </c>
      <c r="P347" s="571"/>
      <c r="Q347" s="571">
        <f>O347*M347*K347</f>
        <v>0.79</v>
      </c>
    </row>
    <row r="348" spans="2:17">
      <c r="B348" s="567"/>
      <c r="C348" s="568"/>
      <c r="D348" s="568"/>
      <c r="E348" s="630"/>
      <c r="F348" s="570"/>
      <c r="G348" s="571"/>
      <c r="H348" s="571"/>
      <c r="I348" s="571"/>
      <c r="J348" s="571"/>
      <c r="K348" s="571"/>
      <c r="L348" s="571"/>
      <c r="M348" s="571"/>
      <c r="N348" s="571"/>
      <c r="O348" s="571"/>
      <c r="P348" s="571"/>
      <c r="Q348" s="571"/>
    </row>
    <row r="349" spans="2:17">
      <c r="B349" s="562"/>
      <c r="C349" s="563"/>
      <c r="D349" s="563"/>
      <c r="E349" s="631"/>
      <c r="F349" s="565"/>
      <c r="G349" s="565"/>
      <c r="H349" s="565"/>
      <c r="I349" s="565"/>
      <c r="J349" s="565"/>
      <c r="K349" s="565"/>
      <c r="L349" s="565"/>
      <c r="M349" s="565"/>
      <c r="N349" s="565"/>
      <c r="O349" s="566" t="s">
        <v>116</v>
      </c>
      <c r="P349" s="566" t="s">
        <v>140</v>
      </c>
      <c r="Q349" s="566">
        <f>ROUND(SUM(Q346:Q348),2)</f>
        <v>0.79</v>
      </c>
    </row>
    <row r="350" spans="2:17" ht="25.5">
      <c r="B350" s="236" t="str">
        <f>ORÇ!B85</f>
        <v xml:space="preserve"> 9.1.2 </v>
      </c>
      <c r="C350" s="236" t="str">
        <f>ORÇ!D85</f>
        <v>SINAPI</v>
      </c>
      <c r="D350" s="236" t="str">
        <f>ORÇ!C85</f>
        <v xml:space="preserve"> 97086 </v>
      </c>
      <c r="E350" s="629" t="str">
        <f>ORÇ!E85</f>
        <v>FABRICAÇÃO, MONTAGEM E DESMONTAGEM DE FORMA PARA RADIER, EM MADEIRA SERRADA, 4 UTILIZAÇÕES. AF_09/2017</v>
      </c>
      <c r="F350" s="236" t="str">
        <f>ORÇ!F85</f>
        <v>m²</v>
      </c>
      <c r="G350" s="237"/>
      <c r="H350" s="237"/>
      <c r="I350" s="237"/>
      <c r="J350" s="237"/>
      <c r="K350" s="491"/>
      <c r="L350" s="491"/>
      <c r="M350" s="491" t="s">
        <v>525</v>
      </c>
      <c r="N350" s="491" t="s">
        <v>523</v>
      </c>
      <c r="O350" s="491" t="s">
        <v>233</v>
      </c>
      <c r="P350" s="491" t="s">
        <v>140</v>
      </c>
      <c r="Q350" s="573" t="s">
        <v>234</v>
      </c>
    </row>
    <row r="351" spans="2:17">
      <c r="B351" s="567"/>
      <c r="C351" s="568"/>
      <c r="D351" s="568"/>
      <c r="E351" s="630"/>
      <c r="F351" s="570"/>
      <c r="G351" s="571"/>
      <c r="H351" s="571"/>
      <c r="I351" s="571"/>
      <c r="J351" s="571"/>
      <c r="K351" s="571"/>
      <c r="L351" s="571"/>
      <c r="M351" s="571"/>
      <c r="N351" s="571"/>
      <c r="O351" s="571"/>
      <c r="P351" s="571"/>
      <c r="Q351" s="571"/>
    </row>
    <row r="352" spans="2:17">
      <c r="B352" s="567"/>
      <c r="C352" s="568"/>
      <c r="D352" s="568"/>
      <c r="E352" s="630"/>
      <c r="F352" s="570"/>
      <c r="G352" s="571"/>
      <c r="H352" s="571"/>
      <c r="I352" s="571"/>
      <c r="J352" s="571"/>
      <c r="K352" s="571"/>
      <c r="L352" s="571"/>
      <c r="M352" s="571">
        <v>3.19</v>
      </c>
      <c r="N352" s="571"/>
      <c r="O352" s="571">
        <v>1</v>
      </c>
      <c r="P352" s="571"/>
      <c r="Q352" s="571">
        <f>O352*M352</f>
        <v>3.19</v>
      </c>
    </row>
    <row r="353" spans="2:17">
      <c r="B353" s="567"/>
      <c r="C353" s="568"/>
      <c r="D353" s="568"/>
      <c r="E353" s="630"/>
      <c r="F353" s="570"/>
      <c r="G353" s="571"/>
      <c r="H353" s="571"/>
      <c r="I353" s="571"/>
      <c r="J353" s="571"/>
      <c r="K353" s="571"/>
      <c r="L353" s="571"/>
      <c r="M353" s="571"/>
      <c r="N353" s="571"/>
      <c r="O353" s="571"/>
      <c r="P353" s="571"/>
      <c r="Q353" s="571"/>
    </row>
    <row r="354" spans="2:17">
      <c r="B354" s="562"/>
      <c r="C354" s="563"/>
      <c r="D354" s="563"/>
      <c r="E354" s="631"/>
      <c r="F354" s="565"/>
      <c r="G354" s="565"/>
      <c r="H354" s="565"/>
      <c r="I354" s="565"/>
      <c r="J354" s="565"/>
      <c r="K354" s="565"/>
      <c r="L354" s="565"/>
      <c r="M354" s="565"/>
      <c r="N354" s="565"/>
      <c r="O354" s="566" t="s">
        <v>116</v>
      </c>
      <c r="P354" s="566" t="s">
        <v>140</v>
      </c>
      <c r="Q354" s="566">
        <f>ROUND(SUM(Q351:Q353),2)</f>
        <v>3.19</v>
      </c>
    </row>
    <row r="355" spans="2:17" ht="25.5">
      <c r="B355" s="236" t="str">
        <f>ORÇ!B86</f>
        <v xml:space="preserve"> 9.1.3 </v>
      </c>
      <c r="C355" s="236" t="str">
        <f>ORÇ!D86</f>
        <v>SINAPI</v>
      </c>
      <c r="D355" s="236" t="str">
        <f>ORÇ!C86</f>
        <v xml:space="preserve"> 96622 </v>
      </c>
      <c r="E355" s="629" t="str">
        <f>ORÇ!E86</f>
        <v>LASTRO COM MATERIAL GRANULAR, APLICAÇÃO EM PISOS OU RADIERS, ESPESSURA DE *5 CM*. AF_08/2017</v>
      </c>
      <c r="F355" s="236" t="str">
        <f>ORÇ!F86</f>
        <v>m³</v>
      </c>
      <c r="G355" s="237"/>
      <c r="H355" s="237"/>
      <c r="I355" s="237"/>
      <c r="J355" s="237"/>
      <c r="K355" s="491" t="s">
        <v>613</v>
      </c>
      <c r="L355" s="491" t="s">
        <v>523</v>
      </c>
      <c r="M355" s="657" t="s">
        <v>614</v>
      </c>
      <c r="N355" s="491" t="s">
        <v>523</v>
      </c>
      <c r="O355" s="491" t="s">
        <v>233</v>
      </c>
      <c r="P355" s="491" t="s">
        <v>140</v>
      </c>
      <c r="Q355" s="573" t="s">
        <v>234</v>
      </c>
    </row>
    <row r="356" spans="2:17">
      <c r="B356" s="567"/>
      <c r="C356" s="568"/>
      <c r="D356" s="568"/>
      <c r="E356" s="630"/>
      <c r="F356" s="570"/>
      <c r="G356" s="571"/>
      <c r="H356" s="571"/>
      <c r="I356" s="571"/>
      <c r="J356" s="571"/>
      <c r="K356" s="571"/>
      <c r="L356" s="571"/>
      <c r="M356" s="571"/>
      <c r="N356" s="571"/>
      <c r="O356" s="571"/>
      <c r="P356" s="571"/>
      <c r="Q356" s="571"/>
    </row>
    <row r="357" spans="2:17">
      <c r="B357" s="567"/>
      <c r="C357" s="568"/>
      <c r="D357" s="568"/>
      <c r="E357" s="630"/>
      <c r="F357" s="570"/>
      <c r="G357" s="571"/>
      <c r="H357" s="571"/>
      <c r="I357" s="571"/>
      <c r="J357" s="571"/>
      <c r="K357" s="571">
        <v>0.05</v>
      </c>
      <c r="L357" s="571"/>
      <c r="M357" s="571">
        <f>M347</f>
        <v>3.95</v>
      </c>
      <c r="N357" s="571"/>
      <c r="O357" s="571">
        <v>1</v>
      </c>
      <c r="P357" s="571"/>
      <c r="Q357" s="571">
        <f>O357*M357*K357</f>
        <v>0.19750000000000001</v>
      </c>
    </row>
    <row r="358" spans="2:17">
      <c r="B358" s="567"/>
      <c r="C358" s="568"/>
      <c r="D358" s="568"/>
      <c r="E358" s="630"/>
      <c r="F358" s="570"/>
      <c r="G358" s="571"/>
      <c r="H358" s="571"/>
      <c r="I358" s="571"/>
      <c r="J358" s="571"/>
      <c r="K358" s="571"/>
      <c r="L358" s="571"/>
      <c r="M358" s="571"/>
      <c r="N358" s="571"/>
      <c r="O358" s="571"/>
      <c r="P358" s="571"/>
      <c r="Q358" s="571"/>
    </row>
    <row r="359" spans="2:17">
      <c r="B359" s="562"/>
      <c r="C359" s="563"/>
      <c r="D359" s="563"/>
      <c r="E359" s="631"/>
      <c r="F359" s="565"/>
      <c r="G359" s="565"/>
      <c r="H359" s="565"/>
      <c r="I359" s="565"/>
      <c r="J359" s="565"/>
      <c r="K359" s="565"/>
      <c r="L359" s="565"/>
      <c r="M359" s="565"/>
      <c r="N359" s="565"/>
      <c r="O359" s="566" t="s">
        <v>116</v>
      </c>
      <c r="P359" s="566" t="s">
        <v>140</v>
      </c>
      <c r="Q359" s="566">
        <f>ROUND(SUM(Q356:Q358),2)</f>
        <v>0.2</v>
      </c>
    </row>
    <row r="360" spans="2:17" ht="25.5">
      <c r="B360" s="236" t="str">
        <f>ORÇ!B87</f>
        <v xml:space="preserve"> 9.1.4 </v>
      </c>
      <c r="C360" s="236" t="str">
        <f>ORÇ!D87</f>
        <v>SINAPI</v>
      </c>
      <c r="D360" s="236" t="str">
        <f>ORÇ!C87</f>
        <v xml:space="preserve"> 85662 </v>
      </c>
      <c r="E360" s="629" t="str">
        <f>ORÇ!E87</f>
        <v>ARMACAO EM TELA DE ACO SOLDADA NERVURADA Q-92, ACO CA-60, 4,2MM, MALHA 15X15CM</v>
      </c>
      <c r="F360" s="236" t="str">
        <f>ORÇ!F87</f>
        <v>m²</v>
      </c>
      <c r="G360" s="237"/>
      <c r="H360" s="237"/>
      <c r="I360" s="237"/>
      <c r="J360" s="237"/>
      <c r="K360" s="491"/>
      <c r="L360" s="491"/>
      <c r="M360" s="491" t="s">
        <v>525</v>
      </c>
      <c r="N360" s="491" t="s">
        <v>523</v>
      </c>
      <c r="O360" s="491" t="s">
        <v>233</v>
      </c>
      <c r="P360" s="491" t="s">
        <v>140</v>
      </c>
      <c r="Q360" s="573" t="s">
        <v>234</v>
      </c>
    </row>
    <row r="361" spans="2:17">
      <c r="B361" s="567"/>
      <c r="C361" s="568"/>
      <c r="D361" s="568"/>
      <c r="E361" s="630"/>
      <c r="F361" s="570"/>
      <c r="G361" s="571"/>
      <c r="H361" s="571"/>
      <c r="I361" s="571"/>
      <c r="J361" s="571"/>
      <c r="K361" s="571"/>
      <c r="L361" s="571"/>
      <c r="M361" s="571"/>
      <c r="N361" s="571"/>
      <c r="O361" s="571"/>
      <c r="P361" s="571"/>
      <c r="Q361" s="571"/>
    </row>
    <row r="362" spans="2:17">
      <c r="B362" s="567"/>
      <c r="C362" s="568"/>
      <c r="D362" s="568"/>
      <c r="E362" s="630"/>
      <c r="F362" s="570"/>
      <c r="G362" s="571"/>
      <c r="H362" s="571"/>
      <c r="I362" s="571"/>
      <c r="J362" s="571"/>
      <c r="K362" s="571"/>
      <c r="L362" s="571"/>
      <c r="M362" s="571">
        <f>M347</f>
        <v>3.95</v>
      </c>
      <c r="N362" s="571"/>
      <c r="O362" s="571">
        <v>1</v>
      </c>
      <c r="P362" s="571"/>
      <c r="Q362" s="571">
        <f>O362*M362</f>
        <v>3.95</v>
      </c>
    </row>
    <row r="363" spans="2:17">
      <c r="B363" s="567"/>
      <c r="C363" s="568"/>
      <c r="D363" s="568"/>
      <c r="E363" s="630"/>
      <c r="F363" s="570"/>
      <c r="G363" s="571"/>
      <c r="H363" s="571"/>
      <c r="I363" s="571"/>
      <c r="J363" s="571"/>
      <c r="K363" s="571"/>
      <c r="L363" s="571"/>
      <c r="M363" s="571"/>
      <c r="N363" s="571"/>
      <c r="O363" s="571"/>
      <c r="P363" s="571"/>
      <c r="Q363" s="571"/>
    </row>
    <row r="364" spans="2:17">
      <c r="B364" s="562"/>
      <c r="C364" s="563"/>
      <c r="D364" s="563"/>
      <c r="E364" s="631"/>
      <c r="F364" s="565"/>
      <c r="G364" s="565"/>
      <c r="H364" s="565"/>
      <c r="I364" s="565"/>
      <c r="J364" s="565"/>
      <c r="K364" s="565"/>
      <c r="L364" s="565"/>
      <c r="M364" s="565"/>
      <c r="N364" s="565"/>
      <c r="O364" s="566" t="s">
        <v>116</v>
      </c>
      <c r="P364" s="566" t="s">
        <v>140</v>
      </c>
      <c r="Q364" s="566">
        <f>ROUND(SUM(Q361:Q363),2)</f>
        <v>3.95</v>
      </c>
    </row>
    <row r="365" spans="2:17" ht="38.25">
      <c r="B365" s="236" t="str">
        <f>ORÇ!B88</f>
        <v xml:space="preserve"> 9.1.5 </v>
      </c>
      <c r="C365" s="236" t="str">
        <f>ORÇ!D88</f>
        <v>SINAPI</v>
      </c>
      <c r="D365" s="236" t="str">
        <f>ORÇ!C88</f>
        <v xml:space="preserve"> 97094 </v>
      </c>
      <c r="E365" s="629" t="str">
        <f>ORÇ!E88</f>
        <v>CONCRETAGEM DE RADIER, PISO OU LAJE SOBRE SOLO, FCK 30 MPA, PARA ESPESSURA DE 10 CM - LANÇAMENTO, ADENSAMENTO E ACABAMENTO. AF_09/2017</v>
      </c>
      <c r="F365" s="236" t="str">
        <f>ORÇ!F88</f>
        <v>m³</v>
      </c>
      <c r="G365" s="237"/>
      <c r="H365" s="237"/>
      <c r="I365" s="237"/>
      <c r="J365" s="237"/>
      <c r="K365" s="491" t="s">
        <v>613</v>
      </c>
      <c r="L365" s="491" t="s">
        <v>523</v>
      </c>
      <c r="M365" s="657" t="s">
        <v>614</v>
      </c>
      <c r="N365" s="491" t="s">
        <v>523</v>
      </c>
      <c r="O365" s="491" t="s">
        <v>233</v>
      </c>
      <c r="P365" s="491" t="s">
        <v>140</v>
      </c>
      <c r="Q365" s="573" t="s">
        <v>234</v>
      </c>
    </row>
    <row r="366" spans="2:17">
      <c r="B366" s="567"/>
      <c r="C366" s="568"/>
      <c r="D366" s="568"/>
      <c r="E366" s="630"/>
      <c r="F366" s="570"/>
      <c r="G366" s="571"/>
      <c r="H366" s="571"/>
      <c r="I366" s="571"/>
      <c r="J366" s="571"/>
      <c r="K366" s="571"/>
      <c r="L366" s="571"/>
      <c r="M366" s="571"/>
      <c r="N366" s="571"/>
      <c r="O366" s="571"/>
      <c r="P366" s="571"/>
      <c r="Q366" s="571"/>
    </row>
    <row r="367" spans="2:17">
      <c r="B367" s="567"/>
      <c r="C367" s="568"/>
      <c r="D367" s="568"/>
      <c r="E367" s="630"/>
      <c r="F367" s="570"/>
      <c r="G367" s="571"/>
      <c r="H367" s="571"/>
      <c r="I367" s="571"/>
      <c r="J367" s="571"/>
      <c r="K367" s="571">
        <f>K347</f>
        <v>0.2</v>
      </c>
      <c r="L367" s="571"/>
      <c r="M367" s="571">
        <f>M347</f>
        <v>3.95</v>
      </c>
      <c r="N367" s="571"/>
      <c r="O367" s="571">
        <v>1</v>
      </c>
      <c r="P367" s="571"/>
      <c r="Q367" s="571">
        <f>O367*M367*K367</f>
        <v>0.79</v>
      </c>
    </row>
    <row r="368" spans="2:17">
      <c r="B368" s="567"/>
      <c r="C368" s="568"/>
      <c r="D368" s="568"/>
      <c r="E368" s="630"/>
      <c r="F368" s="570"/>
      <c r="G368" s="571"/>
      <c r="H368" s="571"/>
      <c r="I368" s="571"/>
      <c r="J368" s="571"/>
      <c r="K368" s="571"/>
      <c r="L368" s="571"/>
      <c r="M368" s="571"/>
      <c r="N368" s="571"/>
      <c r="O368" s="571"/>
      <c r="P368" s="571"/>
      <c r="Q368" s="571"/>
    </row>
    <row r="369" spans="2:17">
      <c r="B369" s="562"/>
      <c r="C369" s="563"/>
      <c r="D369" s="563"/>
      <c r="E369" s="631"/>
      <c r="F369" s="565"/>
      <c r="G369" s="565"/>
      <c r="H369" s="565"/>
      <c r="I369" s="565"/>
      <c r="J369" s="565"/>
      <c r="K369" s="565"/>
      <c r="L369" s="565"/>
      <c r="M369" s="565"/>
      <c r="N369" s="565"/>
      <c r="O369" s="566" t="s">
        <v>116</v>
      </c>
      <c r="P369" s="566" t="s">
        <v>140</v>
      </c>
      <c r="Q369" s="566">
        <f>ROUND(SUM(Q366:Q368),2)</f>
        <v>0.79</v>
      </c>
    </row>
    <row r="370" spans="2:17" ht="25.5">
      <c r="B370" s="236" t="str">
        <f>ORÇ!B89</f>
        <v xml:space="preserve"> 9.1.6 </v>
      </c>
      <c r="C370" s="236" t="str">
        <f>ORÇ!D89</f>
        <v>SINAPI</v>
      </c>
      <c r="D370" s="236" t="str">
        <f>ORÇ!C89</f>
        <v xml:space="preserve"> 98557 </v>
      </c>
      <c r="E370" s="629" t="str">
        <f>ORÇ!E89</f>
        <v>IMPERMEABILIZAÇÃO DE SUPERFÍCIE COM EMULSÃO ASFÁLTICA, 2 DEMÃOS AF_06/2018</v>
      </c>
      <c r="F370" s="236" t="str">
        <f>ORÇ!F89</f>
        <v>m²</v>
      </c>
      <c r="G370" s="237"/>
      <c r="H370" s="237"/>
      <c r="I370" s="237"/>
      <c r="J370" s="237"/>
      <c r="K370" s="491" t="s">
        <v>522</v>
      </c>
      <c r="L370" s="491" t="s">
        <v>523</v>
      </c>
      <c r="M370" s="491" t="s">
        <v>615</v>
      </c>
      <c r="N370" s="491" t="s">
        <v>523</v>
      </c>
      <c r="O370" s="491" t="s">
        <v>233</v>
      </c>
      <c r="P370" s="491" t="s">
        <v>140</v>
      </c>
      <c r="Q370" s="573" t="s">
        <v>234</v>
      </c>
    </row>
    <row r="371" spans="2:17">
      <c r="B371" s="567"/>
      <c r="C371" s="568"/>
      <c r="D371" s="568"/>
      <c r="E371" s="630"/>
      <c r="F371" s="570"/>
      <c r="G371" s="571"/>
      <c r="H371" s="571"/>
      <c r="I371" s="571"/>
      <c r="J371" s="571"/>
      <c r="K371" s="571"/>
      <c r="L371" s="571"/>
      <c r="M371" s="571"/>
      <c r="N371" s="571"/>
      <c r="O371" s="571"/>
      <c r="P371" s="571"/>
      <c r="Q371" s="571"/>
    </row>
    <row r="372" spans="2:17">
      <c r="B372" s="567"/>
      <c r="C372" s="568"/>
      <c r="D372" s="568"/>
      <c r="E372" s="630"/>
      <c r="F372" s="570"/>
      <c r="G372" s="571"/>
      <c r="H372" s="571"/>
      <c r="I372" s="571"/>
      <c r="J372" s="571"/>
      <c r="K372" s="571">
        <v>8.57</v>
      </c>
      <c r="L372" s="571"/>
      <c r="M372" s="571">
        <f>0.2+0.2+0.15</f>
        <v>0.55000000000000004</v>
      </c>
      <c r="N372" s="571"/>
      <c r="O372" s="571">
        <v>1</v>
      </c>
      <c r="P372" s="571"/>
      <c r="Q372" s="571">
        <f>O372*M372*K372</f>
        <v>4.7135000000000007</v>
      </c>
    </row>
    <row r="373" spans="2:17">
      <c r="B373" s="567"/>
      <c r="C373" s="568"/>
      <c r="D373" s="568"/>
      <c r="E373" s="630"/>
      <c r="F373" s="570"/>
      <c r="G373" s="571"/>
      <c r="H373" s="571"/>
      <c r="I373" s="571"/>
      <c r="J373" s="571"/>
      <c r="K373" s="571"/>
      <c r="L373" s="571"/>
      <c r="M373" s="571"/>
      <c r="N373" s="571"/>
      <c r="O373" s="571"/>
      <c r="P373" s="571"/>
      <c r="Q373" s="571"/>
    </row>
    <row r="374" spans="2:17">
      <c r="B374" s="562"/>
      <c r="C374" s="563"/>
      <c r="D374" s="563"/>
      <c r="E374" s="631"/>
      <c r="F374" s="565"/>
      <c r="G374" s="565"/>
      <c r="H374" s="565"/>
      <c r="I374" s="565"/>
      <c r="J374" s="565"/>
      <c r="K374" s="565"/>
      <c r="L374" s="565"/>
      <c r="M374" s="565"/>
      <c r="N374" s="565"/>
      <c r="O374" s="566" t="s">
        <v>116</v>
      </c>
      <c r="P374" s="566" t="s">
        <v>140</v>
      </c>
      <c r="Q374" s="566">
        <f>ROUND(SUM(Q371:Q373),2)</f>
        <v>4.71</v>
      </c>
    </row>
    <row r="375" spans="2:17">
      <c r="B375" s="236" t="str">
        <f>ORÇ!B90</f>
        <v xml:space="preserve"> 9.1.7 </v>
      </c>
      <c r="C375" s="236" t="str">
        <f>ORÇ!D90</f>
        <v>SINAPI</v>
      </c>
      <c r="D375" s="236" t="str">
        <f>ORÇ!C90</f>
        <v xml:space="preserve"> 72897 </v>
      </c>
      <c r="E375" s="629" t="str">
        <f>ORÇ!E90</f>
        <v>CARGA MANUAL DE ENTULHO EM CAMINHAO BASCULANTE 6 M3</v>
      </c>
      <c r="F375" s="236" t="str">
        <f>ORÇ!F90</f>
        <v>m³</v>
      </c>
      <c r="G375" s="237"/>
      <c r="H375" s="237"/>
      <c r="I375" s="237"/>
      <c r="J375" s="237"/>
      <c r="K375" s="491"/>
      <c r="L375" s="491"/>
      <c r="M375" s="491" t="s">
        <v>531</v>
      </c>
      <c r="N375" s="491" t="s">
        <v>523</v>
      </c>
      <c r="O375" s="491" t="s">
        <v>233</v>
      </c>
      <c r="P375" s="491" t="s">
        <v>140</v>
      </c>
      <c r="Q375" s="573" t="s">
        <v>234</v>
      </c>
    </row>
    <row r="376" spans="2:17">
      <c r="B376" s="567"/>
      <c r="C376" s="568"/>
      <c r="D376" s="568"/>
      <c r="E376" s="630"/>
      <c r="F376" s="570"/>
      <c r="G376" s="571"/>
      <c r="H376" s="571"/>
      <c r="I376" s="571"/>
      <c r="J376" s="571"/>
      <c r="K376" s="571"/>
      <c r="L376" s="571"/>
      <c r="M376" s="571"/>
      <c r="N376" s="571"/>
      <c r="O376" s="571"/>
      <c r="P376" s="571"/>
      <c r="Q376" s="571"/>
    </row>
    <row r="377" spans="2:17">
      <c r="B377" s="567"/>
      <c r="C377" s="568"/>
      <c r="D377" s="568"/>
      <c r="E377" s="630"/>
      <c r="F377" s="570"/>
      <c r="G377" s="571"/>
      <c r="H377" s="571"/>
      <c r="I377" s="571"/>
      <c r="J377" s="571"/>
      <c r="K377" s="571"/>
      <c r="L377" s="571"/>
      <c r="M377" s="571">
        <f>Q369</f>
        <v>0.79</v>
      </c>
      <c r="N377" s="571"/>
      <c r="O377" s="571">
        <v>1</v>
      </c>
      <c r="P377" s="571"/>
      <c r="Q377" s="571">
        <f>O377*M377</f>
        <v>0.79</v>
      </c>
    </row>
    <row r="378" spans="2:17">
      <c r="B378" s="567"/>
      <c r="C378" s="568"/>
      <c r="D378" s="568"/>
      <c r="E378" s="630"/>
      <c r="F378" s="570"/>
      <c r="G378" s="571"/>
      <c r="H378" s="571"/>
      <c r="I378" s="571"/>
      <c r="J378" s="571"/>
      <c r="K378" s="571"/>
      <c r="L378" s="571"/>
      <c r="M378" s="571"/>
      <c r="N378" s="571"/>
      <c r="O378" s="571"/>
      <c r="P378" s="571"/>
      <c r="Q378" s="571"/>
    </row>
    <row r="379" spans="2:17">
      <c r="B379" s="562"/>
      <c r="C379" s="563"/>
      <c r="D379" s="563"/>
      <c r="E379" s="631"/>
      <c r="F379" s="565"/>
      <c r="G379" s="565"/>
      <c r="H379" s="565"/>
      <c r="I379" s="565"/>
      <c r="J379" s="565"/>
      <c r="K379" s="565"/>
      <c r="L379" s="565"/>
      <c r="M379" s="565"/>
      <c r="N379" s="565"/>
      <c r="O379" s="566" t="s">
        <v>116</v>
      </c>
      <c r="P379" s="566" t="s">
        <v>140</v>
      </c>
      <c r="Q379" s="566">
        <f>ROUND(SUM(Q376:Q378),2)</f>
        <v>0.79</v>
      </c>
    </row>
    <row r="380" spans="2:17" ht="25.5">
      <c r="B380" s="236" t="str">
        <f>ORÇ!B91</f>
        <v xml:space="preserve"> 9.1.8 </v>
      </c>
      <c r="C380" s="236" t="str">
        <f>ORÇ!D91</f>
        <v>SINAPI</v>
      </c>
      <c r="D380" s="236" t="str">
        <f>ORÇ!C91</f>
        <v xml:space="preserve"> 97914 </v>
      </c>
      <c r="E380" s="629" t="str">
        <f>ORÇ!E91</f>
        <v>TRANSPORTE COM CAMINHÃO BASCULANTE DE 6 M3, EM VIA URBANA PAVIMENTADA, DMT ATÉ 30 KM (UNIDADE: M3XKM). AF_01/2018</v>
      </c>
      <c r="F380" s="236" t="str">
        <f>ORÇ!F91</f>
        <v>M3XKM</v>
      </c>
      <c r="G380" s="237"/>
      <c r="H380" s="237"/>
      <c r="I380" s="237"/>
      <c r="J380" s="237"/>
      <c r="K380" s="491" t="s">
        <v>533</v>
      </c>
      <c r="L380" s="491" t="s">
        <v>523</v>
      </c>
      <c r="M380" s="491" t="s">
        <v>531</v>
      </c>
      <c r="N380" s="491" t="s">
        <v>523</v>
      </c>
      <c r="O380" s="491" t="s">
        <v>233</v>
      </c>
      <c r="P380" s="491" t="s">
        <v>140</v>
      </c>
      <c r="Q380" s="573" t="s">
        <v>234</v>
      </c>
    </row>
    <row r="381" spans="2:17">
      <c r="B381" s="567"/>
      <c r="C381" s="568"/>
      <c r="D381" s="568"/>
      <c r="E381" s="630"/>
      <c r="F381" s="570"/>
      <c r="G381" s="571"/>
      <c r="H381" s="571"/>
      <c r="I381" s="571"/>
      <c r="J381" s="571"/>
      <c r="K381" s="571"/>
      <c r="L381" s="571"/>
      <c r="M381" s="571"/>
      <c r="N381" s="571"/>
      <c r="O381" s="571"/>
      <c r="P381" s="571"/>
      <c r="Q381" s="571"/>
    </row>
    <row r="382" spans="2:17">
      <c r="B382" s="567"/>
      <c r="C382" s="568"/>
      <c r="D382" s="568"/>
      <c r="E382" s="630"/>
      <c r="F382" s="570"/>
      <c r="G382" s="571"/>
      <c r="H382" s="571"/>
      <c r="I382" s="571"/>
      <c r="J382" s="571"/>
      <c r="K382" s="571">
        <v>15</v>
      </c>
      <c r="L382" s="571"/>
      <c r="M382" s="571">
        <f>Q379</f>
        <v>0.79</v>
      </c>
      <c r="N382" s="571"/>
      <c r="O382" s="571">
        <v>1</v>
      </c>
      <c r="P382" s="571"/>
      <c r="Q382" s="571">
        <f>O382*M382*K382</f>
        <v>11.850000000000001</v>
      </c>
    </row>
    <row r="383" spans="2:17">
      <c r="B383" s="567"/>
      <c r="C383" s="568"/>
      <c r="D383" s="568"/>
      <c r="E383" s="630"/>
      <c r="F383" s="570"/>
      <c r="G383" s="571"/>
      <c r="H383" s="571"/>
      <c r="I383" s="571"/>
      <c r="J383" s="571"/>
      <c r="K383" s="571"/>
      <c r="L383" s="571"/>
      <c r="M383" s="571"/>
      <c r="N383" s="571"/>
      <c r="O383" s="571"/>
      <c r="P383" s="571"/>
      <c r="Q383" s="571"/>
    </row>
    <row r="384" spans="2:17" s="641" customFormat="1">
      <c r="B384" s="562"/>
      <c r="C384" s="563"/>
      <c r="D384" s="563"/>
      <c r="E384" s="631"/>
      <c r="F384" s="565"/>
      <c r="G384" s="565"/>
      <c r="H384" s="565"/>
      <c r="I384" s="565"/>
      <c r="J384" s="565"/>
      <c r="K384" s="565"/>
      <c r="L384" s="565"/>
      <c r="M384" s="565"/>
      <c r="N384" s="565"/>
      <c r="O384" s="566" t="s">
        <v>116</v>
      </c>
      <c r="P384" s="566" t="s">
        <v>140</v>
      </c>
      <c r="Q384" s="566">
        <f>ROUND(SUM(Q381:Q383),2)</f>
        <v>11.85</v>
      </c>
    </row>
    <row r="385" spans="2:17" ht="51">
      <c r="B385" s="236" t="str">
        <f>ORÇ!B92</f>
        <v xml:space="preserve"> 9.1.9 </v>
      </c>
      <c r="C385" s="236" t="str">
        <f>ORÇ!D92</f>
        <v>SINAPI</v>
      </c>
      <c r="D385" s="236" t="str">
        <f>ORÇ!C92</f>
        <v xml:space="preserve"> 89978 </v>
      </c>
      <c r="E385" s="629" t="str">
        <f>ORÇ!E92</f>
        <v>(COMPOSIÇÃO REPRESENTATIVA) DO SERVIÇO DE ALVENARIA DE VEDAÇÃO DE BLOCOS VAZADOS DE CONCRETO DE 14X19X39CM (ESPESSURA 14CM), PARA EDIFICAÇÃO HABITACIONAL UNIFAMILIAR (CASA) E EDIFICAÇÃO PÚBLICA PADRÃO. AF_12/2014</v>
      </c>
      <c r="F385" s="236" t="str">
        <f>ORÇ!F92</f>
        <v>m²</v>
      </c>
      <c r="G385" s="237"/>
      <c r="H385" s="237"/>
      <c r="I385" s="237"/>
      <c r="J385" s="237"/>
      <c r="K385" s="491" t="s">
        <v>522</v>
      </c>
      <c r="L385" s="491" t="s">
        <v>523</v>
      </c>
      <c r="M385" s="491" t="s">
        <v>524</v>
      </c>
      <c r="N385" s="491" t="s">
        <v>523</v>
      </c>
      <c r="O385" s="491" t="s">
        <v>233</v>
      </c>
      <c r="P385" s="491" t="s">
        <v>140</v>
      </c>
      <c r="Q385" s="573" t="s">
        <v>234</v>
      </c>
    </row>
    <row r="386" spans="2:17">
      <c r="B386" s="567"/>
      <c r="C386" s="568"/>
      <c r="D386" s="568"/>
      <c r="E386" s="630"/>
      <c r="F386" s="570"/>
      <c r="G386" s="571"/>
      <c r="H386" s="571"/>
      <c r="I386" s="571"/>
      <c r="J386" s="571"/>
      <c r="K386" s="571"/>
      <c r="L386" s="571"/>
      <c r="M386" s="571"/>
      <c r="N386" s="571"/>
      <c r="O386" s="571"/>
      <c r="P386" s="571"/>
      <c r="Q386" s="571"/>
    </row>
    <row r="387" spans="2:17">
      <c r="B387" s="567"/>
      <c r="C387" s="568"/>
      <c r="D387" s="568"/>
      <c r="E387" s="658" t="s">
        <v>616</v>
      </c>
      <c r="F387" s="570"/>
      <c r="G387" s="571"/>
      <c r="H387" s="571"/>
      <c r="I387" s="571"/>
      <c r="J387" s="571"/>
      <c r="K387" s="571">
        <v>2.95</v>
      </c>
      <c r="L387" s="571"/>
      <c r="M387" s="571">
        <v>0.6</v>
      </c>
      <c r="N387" s="571"/>
      <c r="O387" s="571">
        <v>1</v>
      </c>
      <c r="P387" s="571"/>
      <c r="Q387" s="571">
        <f>O387*M387*K387</f>
        <v>1.77</v>
      </c>
    </row>
    <row r="388" spans="2:17">
      <c r="B388" s="567"/>
      <c r="C388" s="568"/>
      <c r="D388" s="568"/>
      <c r="E388" s="658" t="s">
        <v>617</v>
      </c>
      <c r="F388" s="570"/>
      <c r="G388" s="571"/>
      <c r="H388" s="571"/>
      <c r="I388" s="571"/>
      <c r="J388" s="571"/>
      <c r="K388" s="571">
        <v>4.74</v>
      </c>
      <c r="L388" s="571"/>
      <c r="M388" s="571">
        <v>0.2</v>
      </c>
      <c r="N388" s="571"/>
      <c r="O388" s="571">
        <v>1</v>
      </c>
      <c r="P388" s="571"/>
      <c r="Q388" s="571">
        <f>O388*M388*K388</f>
        <v>0.94800000000000006</v>
      </c>
    </row>
    <row r="389" spans="2:17">
      <c r="B389" s="567"/>
      <c r="C389" s="568"/>
      <c r="D389" s="568"/>
      <c r="E389" s="658"/>
      <c r="F389" s="570"/>
      <c r="G389" s="571"/>
      <c r="H389" s="571"/>
      <c r="I389" s="571"/>
      <c r="J389" s="571"/>
      <c r="K389" s="571"/>
      <c r="L389" s="571"/>
      <c r="M389" s="571"/>
      <c r="N389" s="571"/>
      <c r="O389" s="571"/>
      <c r="P389" s="571"/>
      <c r="Q389" s="571"/>
    </row>
    <row r="390" spans="2:17">
      <c r="B390" s="562"/>
      <c r="C390" s="563"/>
      <c r="D390" s="563"/>
      <c r="E390" s="631"/>
      <c r="F390" s="565"/>
      <c r="G390" s="565"/>
      <c r="H390" s="565"/>
      <c r="I390" s="565"/>
      <c r="J390" s="565"/>
      <c r="K390" s="565"/>
      <c r="L390" s="565"/>
      <c r="M390" s="565"/>
      <c r="N390" s="565"/>
      <c r="O390" s="566" t="s">
        <v>116</v>
      </c>
      <c r="P390" s="566" t="s">
        <v>140</v>
      </c>
      <c r="Q390" s="566">
        <f>ROUND(SUM(Q386:Q388),2)</f>
        <v>2.72</v>
      </c>
    </row>
    <row r="391" spans="2:17" s="641" customFormat="1">
      <c r="B391" s="648" t="str">
        <f>ORÇ!B93</f>
        <v xml:space="preserve"> 9.2 </v>
      </c>
      <c r="C391" s="648"/>
      <c r="D391" s="648"/>
      <c r="E391" s="649" t="str">
        <f>ORÇ!E93</f>
        <v>REVESTIMENTO</v>
      </c>
      <c r="F391" s="648"/>
      <c r="G391" s="650"/>
      <c r="H391" s="650"/>
      <c r="I391" s="650"/>
      <c r="J391" s="650"/>
      <c r="K391" s="650"/>
      <c r="L391" s="650"/>
      <c r="M391" s="650"/>
      <c r="N391" s="650"/>
      <c r="O391" s="650"/>
      <c r="P391" s="650"/>
      <c r="Q391" s="651"/>
    </row>
    <row r="392" spans="2:17" ht="38.25">
      <c r="B392" s="236" t="str">
        <f>ORÇ!B94</f>
        <v xml:space="preserve"> 9.2.1 </v>
      </c>
      <c r="C392" s="236" t="str">
        <f>ORÇ!D94</f>
        <v>SINAPI</v>
      </c>
      <c r="D392" s="236" t="str">
        <f>ORÇ!C94</f>
        <v xml:space="preserve"> 87894 </v>
      </c>
      <c r="E392" s="629" t="str">
        <f>ORÇ!E94</f>
        <v>CHAPISCO APLICADO EM ALVENARIA (SEM PRESENÇA DE VÃOS) E ESTRUTURAS DE CONCRETO DE FACHADA, COM COLHER DE PEDREIRO.  ARGAMASSA TRAÇO 1:3 COM PREPARO EM BETONEIRA 400L. AF_06/2014</v>
      </c>
      <c r="F392" s="236" t="str">
        <f>ORÇ!F94</f>
        <v>m²</v>
      </c>
      <c r="G392" s="237"/>
      <c r="H392" s="237"/>
      <c r="I392" s="237"/>
      <c r="J392" s="237"/>
      <c r="K392" s="657" t="s">
        <v>620</v>
      </c>
      <c r="L392" s="491" t="s">
        <v>523</v>
      </c>
      <c r="M392" s="491" t="s">
        <v>522</v>
      </c>
      <c r="N392" s="491" t="s">
        <v>523</v>
      </c>
      <c r="O392" s="491" t="s">
        <v>233</v>
      </c>
      <c r="P392" s="491" t="s">
        <v>140</v>
      </c>
      <c r="Q392" s="573" t="s">
        <v>234</v>
      </c>
    </row>
    <row r="393" spans="2:17">
      <c r="B393" s="567"/>
      <c r="C393" s="568"/>
      <c r="D393" s="568"/>
      <c r="E393" s="630"/>
      <c r="F393" s="570"/>
      <c r="G393" s="571"/>
      <c r="H393" s="571"/>
      <c r="I393" s="571"/>
      <c r="J393" s="571"/>
      <c r="K393" s="571"/>
      <c r="L393" s="571"/>
      <c r="M393" s="571"/>
      <c r="N393" s="571"/>
      <c r="O393" s="571"/>
      <c r="P393" s="571"/>
      <c r="Q393" s="571"/>
    </row>
    <row r="394" spans="2:17">
      <c r="B394" s="567"/>
      <c r="C394" s="568"/>
      <c r="D394" s="568"/>
      <c r="E394" s="658" t="s">
        <v>618</v>
      </c>
      <c r="F394" s="570"/>
      <c r="G394" s="571"/>
      <c r="H394" s="571"/>
      <c r="I394" s="571"/>
      <c r="J394" s="571"/>
      <c r="K394" s="571">
        <v>2.95</v>
      </c>
      <c r="L394" s="571"/>
      <c r="M394" s="571">
        <v>2.95</v>
      </c>
      <c r="N394" s="571"/>
      <c r="O394" s="571">
        <v>1</v>
      </c>
      <c r="P394" s="571"/>
      <c r="Q394" s="571">
        <f>O394*M394*K394</f>
        <v>8.7025000000000006</v>
      </c>
    </row>
    <row r="395" spans="2:17">
      <c r="B395" s="567"/>
      <c r="C395" s="568"/>
      <c r="D395" s="568"/>
      <c r="E395" s="658" t="s">
        <v>619</v>
      </c>
      <c r="F395" s="570"/>
      <c r="G395" s="571"/>
      <c r="H395" s="571"/>
      <c r="I395" s="571"/>
      <c r="J395" s="571"/>
      <c r="K395" s="659" t="s">
        <v>621</v>
      </c>
      <c r="L395" s="571"/>
      <c r="M395" s="571">
        <v>0.39</v>
      </c>
      <c r="N395" s="571"/>
      <c r="O395" s="571">
        <v>2</v>
      </c>
      <c r="P395" s="571"/>
      <c r="Q395" s="571">
        <f>O395*M395</f>
        <v>0.78</v>
      </c>
    </row>
    <row r="396" spans="2:17">
      <c r="B396" s="567"/>
      <c r="C396" s="568"/>
      <c r="D396" s="568"/>
      <c r="E396" s="658"/>
      <c r="F396" s="570"/>
      <c r="G396" s="571"/>
      <c r="H396" s="571"/>
      <c r="I396" s="571"/>
      <c r="J396" s="571"/>
      <c r="K396" s="571"/>
      <c r="L396" s="571"/>
      <c r="M396" s="571"/>
      <c r="N396" s="571"/>
      <c r="O396" s="571"/>
      <c r="P396" s="571"/>
      <c r="Q396" s="571"/>
    </row>
    <row r="397" spans="2:17">
      <c r="B397" s="562"/>
      <c r="C397" s="563"/>
      <c r="D397" s="563"/>
      <c r="E397" s="631"/>
      <c r="F397" s="565"/>
      <c r="G397" s="565"/>
      <c r="H397" s="565"/>
      <c r="I397" s="565"/>
      <c r="J397" s="565"/>
      <c r="K397" s="565"/>
      <c r="L397" s="565"/>
      <c r="M397" s="565"/>
      <c r="N397" s="565"/>
      <c r="O397" s="566" t="s">
        <v>116</v>
      </c>
      <c r="P397" s="566" t="s">
        <v>140</v>
      </c>
      <c r="Q397" s="566">
        <f>ROUND(SUM(Q393:Q395),2)</f>
        <v>9.48</v>
      </c>
    </row>
    <row r="398" spans="2:17" ht="51">
      <c r="B398" s="236" t="str">
        <f>ORÇ!B95</f>
        <v xml:space="preserve"> 9.2.2 </v>
      </c>
      <c r="C398" s="236" t="str">
        <f>ORÇ!D95</f>
        <v>SINAPI</v>
      </c>
      <c r="D398" s="236" t="str">
        <f>ORÇ!C95</f>
        <v xml:space="preserve"> 87795 </v>
      </c>
      <c r="E398" s="629" t="str">
        <f>ORÇ!E95</f>
        <v>EMBOÇO OU MASSA ÚNICA EM ARGAMASSA INDUSTRIALIZADA, PREPARO MECÂNICO E APLICAÇÃO COM EQUIPAMENTO DE MISTURA E PROJEÇÃO DE 1,5 M3/H DE ARGAMASSA EM PANOS CEGOS DE FACHADA (SEM PRESENÇA DE VÃOS), ESPESSURA DE 25 MM. AF_06/2014</v>
      </c>
      <c r="F398" s="236" t="str">
        <f>ORÇ!F95</f>
        <v>m²</v>
      </c>
      <c r="G398" s="237"/>
      <c r="H398" s="237"/>
      <c r="I398" s="237"/>
      <c r="J398" s="237"/>
      <c r="K398" s="491"/>
      <c r="L398" s="491"/>
      <c r="M398" s="491" t="s">
        <v>525</v>
      </c>
      <c r="N398" s="491" t="s">
        <v>523</v>
      </c>
      <c r="O398" s="491" t="s">
        <v>233</v>
      </c>
      <c r="P398" s="491" t="s">
        <v>140</v>
      </c>
      <c r="Q398" s="573" t="s">
        <v>234</v>
      </c>
    </row>
    <row r="399" spans="2:17">
      <c r="B399" s="567"/>
      <c r="C399" s="568"/>
      <c r="D399" s="568"/>
      <c r="E399" s="630"/>
      <c r="F399" s="570"/>
      <c r="G399" s="571"/>
      <c r="H399" s="571"/>
      <c r="I399" s="571"/>
      <c r="J399" s="571"/>
      <c r="K399" s="571"/>
      <c r="L399" s="571"/>
      <c r="M399" s="571"/>
      <c r="N399" s="571"/>
      <c r="O399" s="571"/>
      <c r="P399" s="571"/>
      <c r="Q399" s="571"/>
    </row>
    <row r="400" spans="2:17">
      <c r="B400" s="567"/>
      <c r="C400" s="568"/>
      <c r="D400" s="568"/>
      <c r="E400" s="630"/>
      <c r="F400" s="570"/>
      <c r="G400" s="571"/>
      <c r="H400" s="571"/>
      <c r="I400" s="571"/>
      <c r="J400" s="571"/>
      <c r="K400" s="571"/>
      <c r="L400" s="571"/>
      <c r="M400" s="571">
        <f>Q397</f>
        <v>9.48</v>
      </c>
      <c r="N400" s="571"/>
      <c r="O400" s="571">
        <v>1</v>
      </c>
      <c r="P400" s="571"/>
      <c r="Q400" s="571">
        <f>O400*M400</f>
        <v>9.48</v>
      </c>
    </row>
    <row r="401" spans="2:17">
      <c r="B401" s="567"/>
      <c r="C401" s="568"/>
      <c r="D401" s="568"/>
      <c r="E401" s="630"/>
      <c r="F401" s="570"/>
      <c r="G401" s="571"/>
      <c r="H401" s="571"/>
      <c r="I401" s="571"/>
      <c r="J401" s="571"/>
      <c r="K401" s="571"/>
      <c r="L401" s="571"/>
      <c r="M401" s="571"/>
      <c r="N401" s="571"/>
      <c r="O401" s="571"/>
      <c r="P401" s="571"/>
      <c r="Q401" s="571"/>
    </row>
    <row r="402" spans="2:17">
      <c r="B402" s="562"/>
      <c r="C402" s="563"/>
      <c r="D402" s="563"/>
      <c r="E402" s="631"/>
      <c r="F402" s="565"/>
      <c r="G402" s="565"/>
      <c r="H402" s="565"/>
      <c r="I402" s="565"/>
      <c r="J402" s="565"/>
      <c r="K402" s="565"/>
      <c r="L402" s="565"/>
      <c r="M402" s="565"/>
      <c r="N402" s="565"/>
      <c r="O402" s="566" t="s">
        <v>116</v>
      </c>
      <c r="P402" s="566" t="s">
        <v>140</v>
      </c>
      <c r="Q402" s="566">
        <f>ROUND(SUM(Q399:Q401),2)</f>
        <v>9.48</v>
      </c>
    </row>
    <row r="403" spans="2:17" ht="38.25">
      <c r="B403" s="236" t="str">
        <f>ORÇ!B96</f>
        <v xml:space="preserve"> 9.2.3 </v>
      </c>
      <c r="C403" s="236" t="str">
        <f>ORÇ!D96</f>
        <v>SINAPI</v>
      </c>
      <c r="D403" s="236" t="str">
        <f>ORÇ!C96</f>
        <v xml:space="preserve"> 88787 </v>
      </c>
      <c r="E403" s="629" t="str">
        <f>ORÇ!E96</f>
        <v>REVESTIMENTO CERÂMICO PARA PAREDES EXTERNAS EM PASTILHAS DE PORCELANA 2,5 X 2,5 CM (PLACAS DE 30 X 30 CM), ALINHADAS A PRUMO, APLICADO EM PANOS SEM VÃOS. AF_10/2014</v>
      </c>
      <c r="F403" s="236" t="str">
        <f>ORÇ!F96</f>
        <v>m²</v>
      </c>
      <c r="G403" s="237"/>
      <c r="H403" s="237"/>
      <c r="I403" s="237"/>
      <c r="J403" s="237"/>
      <c r="K403" s="491"/>
      <c r="L403" s="491"/>
      <c r="M403" s="491" t="s">
        <v>525</v>
      </c>
      <c r="N403" s="491" t="s">
        <v>523</v>
      </c>
      <c r="O403" s="491" t="s">
        <v>233</v>
      </c>
      <c r="P403" s="491" t="s">
        <v>140</v>
      </c>
      <c r="Q403" s="573" t="s">
        <v>234</v>
      </c>
    </row>
    <row r="404" spans="2:17">
      <c r="B404" s="567"/>
      <c r="C404" s="568"/>
      <c r="D404" s="568"/>
      <c r="E404" s="630"/>
      <c r="F404" s="570"/>
      <c r="G404" s="571"/>
      <c r="H404" s="571"/>
      <c r="I404" s="571"/>
      <c r="J404" s="571"/>
      <c r="K404" s="571"/>
      <c r="L404" s="571"/>
      <c r="M404" s="571"/>
      <c r="N404" s="571"/>
      <c r="O404" s="571"/>
      <c r="P404" s="571"/>
      <c r="Q404" s="571"/>
    </row>
    <row r="405" spans="2:17">
      <c r="B405" s="567"/>
      <c r="C405" s="568"/>
      <c r="D405" s="568"/>
      <c r="E405" s="630"/>
      <c r="F405" s="570"/>
      <c r="G405" s="571"/>
      <c r="H405" s="571"/>
      <c r="I405" s="571"/>
      <c r="J405" s="571"/>
      <c r="K405" s="571"/>
      <c r="L405" s="571"/>
      <c r="M405" s="571">
        <f>Q397</f>
        <v>9.48</v>
      </c>
      <c r="N405" s="571"/>
      <c r="O405" s="571">
        <v>1</v>
      </c>
      <c r="P405" s="571"/>
      <c r="Q405" s="571">
        <f>O405*M405</f>
        <v>9.48</v>
      </c>
    </row>
    <row r="406" spans="2:17">
      <c r="B406" s="567"/>
      <c r="C406" s="568"/>
      <c r="D406" s="568"/>
      <c r="E406" s="630"/>
      <c r="F406" s="570"/>
      <c r="G406" s="571"/>
      <c r="H406" s="571"/>
      <c r="I406" s="571"/>
      <c r="J406" s="571"/>
      <c r="K406" s="571"/>
      <c r="L406" s="571"/>
      <c r="M406" s="571"/>
      <c r="N406" s="571"/>
      <c r="O406" s="571"/>
      <c r="P406" s="571"/>
      <c r="Q406" s="571"/>
    </row>
    <row r="407" spans="2:17">
      <c r="B407" s="562"/>
      <c r="C407" s="563"/>
      <c r="D407" s="563"/>
      <c r="E407" s="631"/>
      <c r="F407" s="565"/>
      <c r="G407" s="565"/>
      <c r="H407" s="565"/>
      <c r="I407" s="565"/>
      <c r="J407" s="565"/>
      <c r="K407" s="565"/>
      <c r="L407" s="565"/>
      <c r="M407" s="565"/>
      <c r="N407" s="565"/>
      <c r="O407" s="566" t="s">
        <v>116</v>
      </c>
      <c r="P407" s="566" t="s">
        <v>140</v>
      </c>
      <c r="Q407" s="566">
        <f>ROUND(SUM(Q404:Q406),2)</f>
        <v>9.48</v>
      </c>
    </row>
    <row r="408" spans="2:17">
      <c r="B408" s="648" t="str">
        <f>ORÇ!B97</f>
        <v xml:space="preserve"> 9.3 </v>
      </c>
      <c r="C408" s="648"/>
      <c r="D408" s="648"/>
      <c r="E408" s="649" t="str">
        <f>ORÇ!E97</f>
        <v>METAIS</v>
      </c>
      <c r="F408" s="648"/>
      <c r="G408" s="650"/>
      <c r="H408" s="650"/>
      <c r="I408" s="650"/>
      <c r="J408" s="650"/>
      <c r="K408" s="650"/>
      <c r="L408" s="650"/>
      <c r="M408" s="650"/>
      <c r="N408" s="650"/>
      <c r="O408" s="650"/>
      <c r="P408" s="650"/>
      <c r="Q408" s="651"/>
    </row>
    <row r="409" spans="2:17" ht="25.5">
      <c r="B409" s="236" t="str">
        <f>ORÇ!B98</f>
        <v xml:space="preserve"> 9.3.1 </v>
      </c>
      <c r="C409" s="236" t="str">
        <f>ORÇ!D98</f>
        <v>SINAPI</v>
      </c>
      <c r="D409" s="236" t="str">
        <f>ORÇ!C98</f>
        <v xml:space="preserve"> 86914 </v>
      </c>
      <c r="E409" s="629" t="str">
        <f>ORÇ!E98</f>
        <v>TORNEIRA CROMADA 1/2 OU 3/4 PARA TANQUE, PADRÃO MÉDIO - FORNECIMENTO E INSTALAÇÃO. AF_01/2020</v>
      </c>
      <c r="F409" s="236" t="str">
        <f>ORÇ!F98</f>
        <v>UN</v>
      </c>
      <c r="G409" s="237"/>
      <c r="H409" s="237"/>
      <c r="I409" s="237"/>
      <c r="J409" s="237"/>
      <c r="K409" s="491"/>
      <c r="L409" s="491"/>
      <c r="M409" s="491"/>
      <c r="N409" s="491"/>
      <c r="O409" s="491" t="s">
        <v>233</v>
      </c>
      <c r="P409" s="491" t="s">
        <v>140</v>
      </c>
      <c r="Q409" s="573" t="s">
        <v>234</v>
      </c>
    </row>
    <row r="410" spans="2:17">
      <c r="B410" s="567"/>
      <c r="C410" s="568"/>
      <c r="D410" s="568"/>
      <c r="E410" s="630"/>
      <c r="F410" s="570"/>
      <c r="G410" s="571"/>
      <c r="H410" s="571"/>
      <c r="I410" s="571"/>
      <c r="J410" s="571"/>
      <c r="K410" s="571"/>
      <c r="L410" s="571"/>
      <c r="M410" s="571"/>
      <c r="N410" s="571"/>
      <c r="O410" s="571"/>
      <c r="P410" s="571"/>
      <c r="Q410" s="571"/>
    </row>
    <row r="411" spans="2:17">
      <c r="B411" s="567"/>
      <c r="C411" s="568"/>
      <c r="D411" s="568"/>
      <c r="E411" s="630"/>
      <c r="F411" s="570"/>
      <c r="G411" s="571"/>
      <c r="H411" s="571"/>
      <c r="I411" s="571"/>
      <c r="J411" s="571"/>
      <c r="K411" s="571"/>
      <c r="L411" s="571"/>
      <c r="M411" s="571"/>
      <c r="N411" s="571"/>
      <c r="O411" s="571">
        <v>4</v>
      </c>
      <c r="P411" s="571"/>
      <c r="Q411" s="571">
        <f>O411</f>
        <v>4</v>
      </c>
    </row>
    <row r="412" spans="2:17">
      <c r="B412" s="567"/>
      <c r="C412" s="568"/>
      <c r="D412" s="568"/>
      <c r="E412" s="630"/>
      <c r="F412" s="570"/>
      <c r="G412" s="571"/>
      <c r="H412" s="571"/>
      <c r="I412" s="571"/>
      <c r="J412" s="571"/>
      <c r="K412" s="571"/>
      <c r="L412" s="571"/>
      <c r="M412" s="571"/>
      <c r="N412" s="571"/>
      <c r="O412" s="571"/>
      <c r="P412" s="571"/>
      <c r="Q412" s="571"/>
    </row>
    <row r="413" spans="2:17">
      <c r="B413" s="562"/>
      <c r="C413" s="563"/>
      <c r="D413" s="563"/>
      <c r="E413" s="631"/>
      <c r="F413" s="565"/>
      <c r="G413" s="565"/>
      <c r="H413" s="565"/>
      <c r="I413" s="565"/>
      <c r="J413" s="565"/>
      <c r="K413" s="565"/>
      <c r="L413" s="565"/>
      <c r="M413" s="565"/>
      <c r="N413" s="565"/>
      <c r="O413" s="566" t="s">
        <v>116</v>
      </c>
      <c r="P413" s="566" t="s">
        <v>140</v>
      </c>
      <c r="Q413" s="566">
        <f>ROUND(SUM(Q410:Q412),2)</f>
        <v>4</v>
      </c>
    </row>
    <row r="414" spans="2:17">
      <c r="B414" s="236" t="str">
        <f>ORÇ!B99</f>
        <v xml:space="preserve"> 9.3.2 </v>
      </c>
      <c r="C414" s="236" t="str">
        <f>ORÇ!D99</f>
        <v>CPOS</v>
      </c>
      <c r="D414" s="236" t="str">
        <f>ORÇ!C99</f>
        <v xml:space="preserve"> 49.11.130 </v>
      </c>
      <c r="E414" s="629" t="str">
        <f>ORÇ!E99</f>
        <v>Canaleta com grelha em alumínio, largura de 80 mm</v>
      </c>
      <c r="F414" s="236" t="str">
        <f>ORÇ!F99</f>
        <v>m</v>
      </c>
      <c r="G414" s="237"/>
      <c r="H414" s="237"/>
      <c r="I414" s="237"/>
      <c r="J414" s="237"/>
      <c r="K414" s="491"/>
      <c r="L414" s="491"/>
      <c r="M414" s="491" t="s">
        <v>522</v>
      </c>
      <c r="N414" s="491" t="s">
        <v>523</v>
      </c>
      <c r="O414" s="491" t="s">
        <v>233</v>
      </c>
      <c r="P414" s="491" t="s">
        <v>140</v>
      </c>
      <c r="Q414" s="573" t="s">
        <v>234</v>
      </c>
    </row>
    <row r="415" spans="2:17">
      <c r="B415" s="567"/>
      <c r="C415" s="568"/>
      <c r="D415" s="568"/>
      <c r="E415" s="630"/>
      <c r="F415" s="570"/>
      <c r="G415" s="571"/>
      <c r="H415" s="571"/>
      <c r="I415" s="571"/>
      <c r="J415" s="571"/>
      <c r="K415" s="571"/>
      <c r="L415" s="571"/>
      <c r="M415" s="571"/>
      <c r="N415" s="571"/>
      <c r="O415" s="571"/>
      <c r="P415" s="571"/>
      <c r="Q415" s="571"/>
    </row>
    <row r="416" spans="2:17">
      <c r="B416" s="567"/>
      <c r="C416" s="568"/>
      <c r="D416" s="568"/>
      <c r="E416" s="630"/>
      <c r="F416" s="570"/>
      <c r="G416" s="571"/>
      <c r="H416" s="571"/>
      <c r="I416" s="571"/>
      <c r="J416" s="571"/>
      <c r="K416" s="571"/>
      <c r="L416" s="571"/>
      <c r="M416" s="571">
        <v>2.65</v>
      </c>
      <c r="N416" s="571"/>
      <c r="O416" s="571">
        <v>4</v>
      </c>
      <c r="P416" s="571"/>
      <c r="Q416" s="571">
        <f>O416*M416</f>
        <v>10.6</v>
      </c>
    </row>
    <row r="417" spans="2:17">
      <c r="B417" s="567"/>
      <c r="C417" s="568"/>
      <c r="D417" s="568"/>
      <c r="E417" s="630"/>
      <c r="F417" s="570"/>
      <c r="G417" s="571"/>
      <c r="H417" s="571"/>
      <c r="I417" s="571"/>
      <c r="J417" s="571"/>
      <c r="K417" s="571"/>
      <c r="L417" s="571"/>
      <c r="M417" s="571"/>
      <c r="N417" s="571"/>
      <c r="O417" s="571"/>
      <c r="P417" s="571"/>
      <c r="Q417" s="571"/>
    </row>
    <row r="418" spans="2:17">
      <c r="B418" s="562"/>
      <c r="C418" s="563"/>
      <c r="D418" s="563"/>
      <c r="E418" s="631"/>
      <c r="F418" s="565"/>
      <c r="G418" s="565"/>
      <c r="H418" s="565"/>
      <c r="I418" s="565"/>
      <c r="J418" s="565"/>
      <c r="K418" s="565"/>
      <c r="L418" s="565"/>
      <c r="M418" s="565"/>
      <c r="N418" s="565"/>
      <c r="O418" s="566" t="s">
        <v>116</v>
      </c>
      <c r="P418" s="566" t="s">
        <v>140</v>
      </c>
      <c r="Q418" s="566">
        <f>ROUND(SUM(Q415:Q417),2)</f>
        <v>10.6</v>
      </c>
    </row>
    <row r="419" spans="2:17">
      <c r="B419" s="648" t="str">
        <f>ORÇ!B100</f>
        <v xml:space="preserve"> 9.4 </v>
      </c>
      <c r="C419" s="648"/>
      <c r="D419" s="648"/>
      <c r="E419" s="649" t="str">
        <f>ORÇ!E100</f>
        <v>INSTALAÇÕES HIDROSSANITÁRIAS</v>
      </c>
      <c r="F419" s="648"/>
      <c r="G419" s="650"/>
      <c r="H419" s="650"/>
      <c r="I419" s="650"/>
      <c r="J419" s="650"/>
      <c r="K419" s="650"/>
      <c r="L419" s="650"/>
      <c r="M419" s="650"/>
      <c r="N419" s="650"/>
      <c r="O419" s="650"/>
      <c r="P419" s="650"/>
      <c r="Q419" s="651"/>
    </row>
    <row r="420" spans="2:17">
      <c r="B420" s="652" t="str">
        <f>ORÇ!B101</f>
        <v xml:space="preserve"> 9.4.1 </v>
      </c>
      <c r="C420" s="652"/>
      <c r="D420" s="652"/>
      <c r="E420" s="653" t="str">
        <f>ORÇ!E101</f>
        <v>INSTALAÇÕES DE ÁGUA FRIA</v>
      </c>
      <c r="F420" s="652"/>
      <c r="G420" s="654"/>
      <c r="H420" s="654"/>
      <c r="I420" s="654"/>
      <c r="J420" s="654"/>
      <c r="K420" s="654"/>
      <c r="L420" s="654"/>
      <c r="M420" s="654"/>
      <c r="N420" s="654"/>
      <c r="O420" s="654"/>
      <c r="P420" s="654"/>
      <c r="Q420" s="655"/>
    </row>
    <row r="421" spans="2:17" ht="25.5">
      <c r="B421" s="236" t="str">
        <f>ORÇ!B102</f>
        <v xml:space="preserve"> 9.4.1.1 </v>
      </c>
      <c r="C421" s="236" t="str">
        <f>ORÇ!D102</f>
        <v>SINAPI</v>
      </c>
      <c r="D421" s="236" t="str">
        <f>ORÇ!C102</f>
        <v xml:space="preserve"> 93358 </v>
      </c>
      <c r="E421" s="629" t="str">
        <f>ORÇ!E102</f>
        <v>ESCAVAÇÃO MANUAL DE VALA COM PROFUNDIDADE MENOR OU IGUAL A 1,30 M. AF_03/2016</v>
      </c>
      <c r="F421" s="236" t="str">
        <f>ORÇ!F102</f>
        <v>m³</v>
      </c>
      <c r="G421" s="237"/>
      <c r="H421" s="237"/>
      <c r="I421" s="491" t="s">
        <v>522</v>
      </c>
      <c r="J421" s="491" t="s">
        <v>523</v>
      </c>
      <c r="K421" s="491" t="s">
        <v>532</v>
      </c>
      <c r="L421" s="491" t="s">
        <v>523</v>
      </c>
      <c r="M421" s="491" t="s">
        <v>524</v>
      </c>
      <c r="N421" s="491" t="s">
        <v>523</v>
      </c>
      <c r="O421" s="491" t="s">
        <v>233</v>
      </c>
      <c r="P421" s="491" t="s">
        <v>140</v>
      </c>
      <c r="Q421" s="573" t="s">
        <v>234</v>
      </c>
    </row>
    <row r="422" spans="2:17">
      <c r="B422" s="567"/>
      <c r="C422" s="568"/>
      <c r="D422" s="568"/>
      <c r="E422" s="630"/>
      <c r="F422" s="570"/>
      <c r="G422" s="571"/>
      <c r="H422" s="571"/>
      <c r="I422" s="571"/>
      <c r="J422" s="571"/>
      <c r="K422" s="571"/>
      <c r="L422" s="571"/>
      <c r="M422" s="571"/>
      <c r="N422" s="571"/>
      <c r="O422" s="571"/>
      <c r="P422" s="571"/>
      <c r="Q422" s="571"/>
    </row>
    <row r="423" spans="2:17">
      <c r="B423" s="567"/>
      <c r="C423" s="568"/>
      <c r="D423" s="568"/>
      <c r="E423" s="630"/>
      <c r="F423" s="570"/>
      <c r="G423" s="571"/>
      <c r="H423" s="571"/>
      <c r="I423" s="571">
        <v>21.76</v>
      </c>
      <c r="J423" s="571"/>
      <c r="K423" s="571">
        <v>0.6</v>
      </c>
      <c r="L423" s="571"/>
      <c r="M423" s="571">
        <v>1</v>
      </c>
      <c r="N423" s="571"/>
      <c r="O423" s="571">
        <v>1</v>
      </c>
      <c r="P423" s="571"/>
      <c r="Q423" s="571">
        <f>O423*M423*I423*K423</f>
        <v>13.056000000000001</v>
      </c>
    </row>
    <row r="424" spans="2:17">
      <c r="B424" s="567"/>
      <c r="C424" s="568"/>
      <c r="D424" s="568"/>
      <c r="E424" s="630"/>
      <c r="F424" s="570"/>
      <c r="G424" s="571"/>
      <c r="H424" s="571"/>
      <c r="I424" s="571"/>
      <c r="J424" s="571"/>
      <c r="K424" s="571"/>
      <c r="L424" s="571"/>
      <c r="M424" s="571"/>
      <c r="N424" s="571"/>
      <c r="O424" s="571"/>
      <c r="P424" s="571"/>
      <c r="Q424" s="571"/>
    </row>
    <row r="425" spans="2:17">
      <c r="B425" s="562"/>
      <c r="C425" s="563"/>
      <c r="D425" s="563"/>
      <c r="E425" s="631"/>
      <c r="F425" s="565"/>
      <c r="G425" s="565"/>
      <c r="H425" s="565"/>
      <c r="I425" s="565"/>
      <c r="J425" s="565"/>
      <c r="K425" s="565"/>
      <c r="L425" s="565"/>
      <c r="M425" s="565"/>
      <c r="N425" s="565"/>
      <c r="O425" s="566" t="s">
        <v>116</v>
      </c>
      <c r="P425" s="566" t="s">
        <v>140</v>
      </c>
      <c r="Q425" s="566">
        <f>ROUND(SUM(Q422:Q424),2)</f>
        <v>13.06</v>
      </c>
    </row>
    <row r="426" spans="2:17" ht="51">
      <c r="B426" s="236" t="str">
        <f>ORÇ!B103</f>
        <v xml:space="preserve"> 9.4.1.2 </v>
      </c>
      <c r="C426" s="236" t="str">
        <f>ORÇ!D103</f>
        <v>SINAPI</v>
      </c>
      <c r="D426" s="236" t="str">
        <f>ORÇ!C103</f>
        <v xml:space="preserve"> 91785 </v>
      </c>
      <c r="E426" s="629" t="str">
        <f>ORÇ!E103</f>
        <v>(COMPOSIÇÃO REPRESENTATIVA) DO SERVIÇO DE INSTALAÇÃO DE TUBOS DE PVC, SOLDÁVEL, ÁGUA FRIA, DN 25 MM (INSTALADO EM RAMAL, SUB-RAMAL, RAMAL DE DISTRIBUIÇÃO OU PRUMADA), INCLUSIVE CONEXÕES, CORTES E FIXAÇÕES, PARA PRÉDIOS. AF_10/2015</v>
      </c>
      <c r="F426" s="236" t="str">
        <f>ORÇ!F103</f>
        <v>M</v>
      </c>
      <c r="G426" s="237"/>
      <c r="H426" s="237"/>
      <c r="I426" s="237"/>
      <c r="J426" s="237"/>
      <c r="K426" s="491"/>
      <c r="L426" s="491"/>
      <c r="M426" s="491" t="s">
        <v>522</v>
      </c>
      <c r="N426" s="491" t="s">
        <v>523</v>
      </c>
      <c r="O426" s="491" t="s">
        <v>233</v>
      </c>
      <c r="P426" s="491" t="s">
        <v>140</v>
      </c>
      <c r="Q426" s="573" t="s">
        <v>234</v>
      </c>
    </row>
    <row r="427" spans="2:17">
      <c r="B427" s="567"/>
      <c r="C427" s="568"/>
      <c r="D427" s="568"/>
      <c r="E427" s="630"/>
      <c r="F427" s="570"/>
      <c r="G427" s="571"/>
      <c r="H427" s="571"/>
      <c r="I427" s="571"/>
      <c r="J427" s="571"/>
      <c r="K427" s="571"/>
      <c r="L427" s="571"/>
      <c r="M427" s="571"/>
      <c r="N427" s="571"/>
      <c r="O427" s="571"/>
      <c r="P427" s="571"/>
      <c r="Q427" s="571"/>
    </row>
    <row r="428" spans="2:17">
      <c r="B428" s="567"/>
      <c r="C428" s="568"/>
      <c r="D428" s="568"/>
      <c r="E428" s="630"/>
      <c r="F428" s="570"/>
      <c r="G428" s="571"/>
      <c r="H428" s="571"/>
      <c r="I428" s="571"/>
      <c r="J428" s="571"/>
      <c r="K428" s="571"/>
      <c r="L428" s="571"/>
      <c r="M428" s="571">
        <f>I423</f>
        <v>21.76</v>
      </c>
      <c r="N428" s="571"/>
      <c r="O428" s="571">
        <v>1</v>
      </c>
      <c r="P428" s="571"/>
      <c r="Q428" s="571">
        <f>O428*M428</f>
        <v>21.76</v>
      </c>
    </row>
    <row r="429" spans="2:17">
      <c r="B429" s="567"/>
      <c r="C429" s="568"/>
      <c r="D429" s="568"/>
      <c r="E429" s="630"/>
      <c r="F429" s="570"/>
      <c r="G429" s="571"/>
      <c r="H429" s="571"/>
      <c r="I429" s="571"/>
      <c r="J429" s="571"/>
      <c r="K429" s="571"/>
      <c r="L429" s="571"/>
      <c r="M429" s="571"/>
      <c r="N429" s="571"/>
      <c r="O429" s="571"/>
      <c r="P429" s="571"/>
      <c r="Q429" s="571"/>
    </row>
    <row r="430" spans="2:17">
      <c r="B430" s="562"/>
      <c r="C430" s="563"/>
      <c r="D430" s="563"/>
      <c r="E430" s="631"/>
      <c r="F430" s="565"/>
      <c r="G430" s="565"/>
      <c r="H430" s="565"/>
      <c r="I430" s="565"/>
      <c r="J430" s="565"/>
      <c r="K430" s="565"/>
      <c r="L430" s="565"/>
      <c r="M430" s="565"/>
      <c r="N430" s="565"/>
      <c r="O430" s="566" t="s">
        <v>116</v>
      </c>
      <c r="P430" s="566" t="s">
        <v>140</v>
      </c>
      <c r="Q430" s="566">
        <f>ROUND(SUM(Q427:Q429),2)</f>
        <v>21.76</v>
      </c>
    </row>
    <row r="431" spans="2:17" ht="25.5">
      <c r="B431" s="236" t="str">
        <f>ORÇ!B104</f>
        <v xml:space="preserve"> 9.4.1.3 </v>
      </c>
      <c r="C431" s="236" t="str">
        <f>ORÇ!D104</f>
        <v>SINAPI</v>
      </c>
      <c r="D431" s="236" t="str">
        <f>ORÇ!C104</f>
        <v xml:space="preserve"> 93382 </v>
      </c>
      <c r="E431" s="629" t="str">
        <f>ORÇ!E104</f>
        <v>REATERRO MANUAL DE VALAS COM COMPACTAÇÃO MECANIZADA. AF_04/2016</v>
      </c>
      <c r="F431" s="236" t="str">
        <f>ORÇ!F104</f>
        <v>m³</v>
      </c>
      <c r="G431" s="237"/>
      <c r="H431" s="237"/>
      <c r="I431" s="237"/>
      <c r="J431" s="237"/>
      <c r="K431" s="491" t="s">
        <v>622</v>
      </c>
      <c r="L431" s="491" t="s">
        <v>8</v>
      </c>
      <c r="M431" s="491" t="s">
        <v>623</v>
      </c>
      <c r="N431" s="491" t="s">
        <v>523</v>
      </c>
      <c r="O431" s="491" t="s">
        <v>233</v>
      </c>
      <c r="P431" s="491" t="s">
        <v>140</v>
      </c>
      <c r="Q431" s="573" t="s">
        <v>234</v>
      </c>
    </row>
    <row r="432" spans="2:17">
      <c r="B432" s="567"/>
      <c r="C432" s="568"/>
      <c r="D432" s="568"/>
      <c r="E432" s="630"/>
      <c r="F432" s="570"/>
      <c r="G432" s="571"/>
      <c r="H432" s="571"/>
      <c r="I432" s="571"/>
      <c r="J432" s="571"/>
      <c r="K432" s="571"/>
      <c r="L432" s="571"/>
      <c r="M432" s="571"/>
      <c r="N432" s="571"/>
      <c r="O432" s="571"/>
      <c r="P432" s="571"/>
      <c r="Q432" s="571"/>
    </row>
    <row r="433" spans="2:17">
      <c r="B433" s="567"/>
      <c r="C433" s="568"/>
      <c r="D433" s="568"/>
      <c r="E433" s="630"/>
      <c r="F433" s="570"/>
      <c r="G433" s="571"/>
      <c r="H433" s="571"/>
      <c r="I433" s="571"/>
      <c r="J433" s="571"/>
      <c r="K433" s="571">
        <f>Q425</f>
        <v>13.06</v>
      </c>
      <c r="L433" s="571"/>
      <c r="M433" s="571">
        <f>(PI()*0.0125^2)*Q430</f>
        <v>1.0681415022205298E-2</v>
      </c>
      <c r="N433" s="571"/>
      <c r="O433" s="571">
        <v>1</v>
      </c>
      <c r="P433" s="571"/>
      <c r="Q433" s="571">
        <f>(K433-M433)*O433</f>
        <v>13.049318584977796</v>
      </c>
    </row>
    <row r="434" spans="2:17">
      <c r="B434" s="567"/>
      <c r="C434" s="568"/>
      <c r="D434" s="568"/>
      <c r="E434" s="630"/>
      <c r="F434" s="570"/>
      <c r="G434" s="571"/>
      <c r="H434" s="571"/>
      <c r="I434" s="571"/>
      <c r="J434" s="571"/>
      <c r="K434" s="571"/>
      <c r="L434" s="571"/>
      <c r="M434" s="571"/>
      <c r="N434" s="571"/>
      <c r="O434" s="571"/>
      <c r="P434" s="571"/>
      <c r="Q434" s="571"/>
    </row>
    <row r="435" spans="2:17">
      <c r="B435" s="562"/>
      <c r="C435" s="563"/>
      <c r="D435" s="563"/>
      <c r="E435" s="631"/>
      <c r="F435" s="565"/>
      <c r="G435" s="565"/>
      <c r="H435" s="565"/>
      <c r="I435" s="565"/>
      <c r="J435" s="565"/>
      <c r="K435" s="565"/>
      <c r="L435" s="565"/>
      <c r="M435" s="565"/>
      <c r="N435" s="565"/>
      <c r="O435" s="566" t="s">
        <v>116</v>
      </c>
      <c r="P435" s="566" t="s">
        <v>140</v>
      </c>
      <c r="Q435" s="566">
        <f>ROUND(SUM(Q432:Q434),2)</f>
        <v>13.05</v>
      </c>
    </row>
    <row r="436" spans="2:17">
      <c r="B436" s="236" t="str">
        <f>ORÇ!B105</f>
        <v xml:space="preserve"> 9.4.1.4 </v>
      </c>
      <c r="C436" s="236" t="str">
        <f>ORÇ!D105</f>
        <v>SINAPI</v>
      </c>
      <c r="D436" s="236" t="str">
        <f>ORÇ!C105</f>
        <v xml:space="preserve"> 72897 </v>
      </c>
      <c r="E436" s="629" t="str">
        <f>ORÇ!E105</f>
        <v>CARGA MANUAL DE ENTULHO EM CAMINHAO BASCULANTE 6 M3</v>
      </c>
      <c r="F436" s="236" t="str">
        <f>ORÇ!F105</f>
        <v>m³</v>
      </c>
      <c r="G436" s="237"/>
      <c r="H436" s="237"/>
      <c r="I436" s="237"/>
      <c r="J436" s="237"/>
      <c r="K436" s="491" t="s">
        <v>622</v>
      </c>
      <c r="L436" s="491" t="s">
        <v>8</v>
      </c>
      <c r="M436" s="491" t="s">
        <v>624</v>
      </c>
      <c r="N436" s="491" t="s">
        <v>523</v>
      </c>
      <c r="O436" s="491" t="s">
        <v>233</v>
      </c>
      <c r="P436" s="491" t="s">
        <v>140</v>
      </c>
      <c r="Q436" s="573" t="s">
        <v>234</v>
      </c>
    </row>
    <row r="437" spans="2:17">
      <c r="B437" s="567"/>
      <c r="C437" s="568"/>
      <c r="D437" s="568"/>
      <c r="E437" s="630"/>
      <c r="F437" s="570"/>
      <c r="G437" s="571"/>
      <c r="H437" s="571"/>
      <c r="I437" s="571"/>
      <c r="J437" s="571"/>
      <c r="K437" s="571"/>
      <c r="L437" s="571"/>
      <c r="M437" s="571"/>
      <c r="N437" s="571"/>
      <c r="O437" s="571"/>
      <c r="P437" s="571"/>
      <c r="Q437" s="571"/>
    </row>
    <row r="438" spans="2:17">
      <c r="B438" s="567"/>
      <c r="C438" s="568"/>
      <c r="D438" s="568"/>
      <c r="E438" s="630" t="s">
        <v>625</v>
      </c>
      <c r="F438" s="570"/>
      <c r="G438" s="571"/>
      <c r="H438" s="571"/>
      <c r="I438" s="571"/>
      <c r="J438" s="571"/>
      <c r="K438" s="571">
        <f>Q425</f>
        <v>13.06</v>
      </c>
      <c r="L438" s="571"/>
      <c r="M438" s="571">
        <f>Q435</f>
        <v>13.05</v>
      </c>
      <c r="N438" s="571"/>
      <c r="O438" s="571">
        <v>1.2</v>
      </c>
      <c r="P438" s="571"/>
      <c r="Q438" s="571">
        <f>(K438-M438)*O438</f>
        <v>1.1999999999999744E-2</v>
      </c>
    </row>
    <row r="439" spans="2:17">
      <c r="B439" s="567"/>
      <c r="C439" s="568"/>
      <c r="D439" s="568"/>
      <c r="E439" s="630"/>
      <c r="F439" s="570"/>
      <c r="G439" s="571"/>
      <c r="H439" s="571"/>
      <c r="I439" s="571"/>
      <c r="J439" s="571"/>
      <c r="K439" s="571"/>
      <c r="L439" s="571"/>
      <c r="M439" s="571"/>
      <c r="N439" s="571"/>
      <c r="O439" s="571"/>
      <c r="P439" s="571"/>
      <c r="Q439" s="571"/>
    </row>
    <row r="440" spans="2:17">
      <c r="B440" s="562"/>
      <c r="C440" s="563"/>
      <c r="D440" s="563"/>
      <c r="E440" s="631"/>
      <c r="F440" s="565"/>
      <c r="G440" s="565"/>
      <c r="H440" s="565"/>
      <c r="I440" s="565"/>
      <c r="J440" s="565"/>
      <c r="K440" s="565"/>
      <c r="L440" s="565"/>
      <c r="M440" s="565"/>
      <c r="N440" s="565"/>
      <c r="O440" s="566" t="s">
        <v>116</v>
      </c>
      <c r="P440" s="566" t="s">
        <v>140</v>
      </c>
      <c r="Q440" s="566">
        <f>ROUND(SUM(Q437:Q439),2)</f>
        <v>0.01</v>
      </c>
    </row>
    <row r="441" spans="2:17" ht="37.5" customHeight="1">
      <c r="B441" s="236" t="str">
        <f>ORÇ!B106</f>
        <v xml:space="preserve"> 9.4.1.5 </v>
      </c>
      <c r="C441" s="236" t="str">
        <f>ORÇ!D106</f>
        <v>SINAPI</v>
      </c>
      <c r="D441" s="236" t="str">
        <f>ORÇ!C106</f>
        <v xml:space="preserve"> 97914 </v>
      </c>
      <c r="E441" s="629" t="str">
        <f>ORÇ!E106</f>
        <v>TRANSPORTE COM CAMINHÃO BASCULANTE DE 6 M3, EM VIA URBANA PAVIMENTADA, DMT ATÉ 30 KM (UNIDADE: M3XKM). AF_01/2018</v>
      </c>
      <c r="F441" s="236" t="str">
        <f>ORÇ!F106</f>
        <v>M3XKM</v>
      </c>
      <c r="G441" s="237"/>
      <c r="H441" s="237"/>
      <c r="I441" s="237"/>
      <c r="J441" s="237"/>
      <c r="K441" s="491" t="s">
        <v>626</v>
      </c>
      <c r="L441" s="491" t="s">
        <v>523</v>
      </c>
      <c r="M441" s="491" t="s">
        <v>531</v>
      </c>
      <c r="N441" s="491" t="s">
        <v>523</v>
      </c>
      <c r="O441" s="491" t="s">
        <v>233</v>
      </c>
      <c r="P441" s="491" t="s">
        <v>140</v>
      </c>
      <c r="Q441" s="573" t="s">
        <v>234</v>
      </c>
    </row>
    <row r="442" spans="2:17">
      <c r="B442" s="567"/>
      <c r="C442" s="568"/>
      <c r="D442" s="568"/>
      <c r="E442" s="630"/>
      <c r="F442" s="570"/>
      <c r="G442" s="571"/>
      <c r="H442" s="571"/>
      <c r="I442" s="571"/>
      <c r="J442" s="571"/>
      <c r="K442" s="571"/>
      <c r="L442" s="571"/>
      <c r="M442" s="571"/>
      <c r="N442" s="571"/>
      <c r="O442" s="571"/>
      <c r="P442" s="571"/>
      <c r="Q442" s="571"/>
    </row>
    <row r="443" spans="2:17">
      <c r="B443" s="567"/>
      <c r="C443" s="568"/>
      <c r="D443" s="568"/>
      <c r="E443" s="630"/>
      <c r="F443" s="570"/>
      <c r="G443" s="571"/>
      <c r="H443" s="571"/>
      <c r="I443" s="571"/>
      <c r="J443" s="571"/>
      <c r="K443" s="571">
        <v>15</v>
      </c>
      <c r="L443" s="571"/>
      <c r="M443" s="571">
        <f>Q440</f>
        <v>0.01</v>
      </c>
      <c r="N443" s="571"/>
      <c r="O443" s="571">
        <v>1</v>
      </c>
      <c r="P443" s="571"/>
      <c r="Q443" s="571">
        <f>O443*M443*K443</f>
        <v>0.15</v>
      </c>
    </row>
    <row r="444" spans="2:17">
      <c r="B444" s="567"/>
      <c r="C444" s="568"/>
      <c r="D444" s="568"/>
      <c r="E444" s="630"/>
      <c r="F444" s="570"/>
      <c r="G444" s="571"/>
      <c r="H444" s="571"/>
      <c r="I444" s="571"/>
      <c r="J444" s="571"/>
      <c r="K444" s="571"/>
      <c r="L444" s="571"/>
      <c r="M444" s="571"/>
      <c r="N444" s="571"/>
      <c r="O444" s="571"/>
      <c r="P444" s="571"/>
      <c r="Q444" s="571"/>
    </row>
    <row r="445" spans="2:17">
      <c r="B445" s="562"/>
      <c r="C445" s="563"/>
      <c r="D445" s="563"/>
      <c r="E445" s="631"/>
      <c r="F445" s="565"/>
      <c r="G445" s="565"/>
      <c r="H445" s="565"/>
      <c r="I445" s="565"/>
      <c r="J445" s="565"/>
      <c r="K445" s="565"/>
      <c r="L445" s="565"/>
      <c r="M445" s="565"/>
      <c r="N445" s="565"/>
      <c r="O445" s="566" t="s">
        <v>116</v>
      </c>
      <c r="P445" s="566" t="s">
        <v>140</v>
      </c>
      <c r="Q445" s="566">
        <f>ROUND(SUM(Q442:Q444),2)</f>
        <v>0.15</v>
      </c>
    </row>
    <row r="446" spans="2:17" ht="38.25">
      <c r="B446" s="236" t="str">
        <f>ORÇ!B107</f>
        <v xml:space="preserve"> 9.4.1.6 </v>
      </c>
      <c r="C446" s="236" t="str">
        <f>ORÇ!D107</f>
        <v>SINAPI</v>
      </c>
      <c r="D446" s="236" t="str">
        <f>ORÇ!C107</f>
        <v xml:space="preserve"> 95249 </v>
      </c>
      <c r="E446" s="629" t="str">
        <f>ORÇ!E107</f>
        <v>VÁLVULA DE ESFERA BRUTA, BRONZE, ROSCÁVEL, 3/4'', INSTALADO EM RESERVAÇÃO DE ÁGUA DE EDIFICAÇÃO QUE POSSUA RESERVATÓRIO DE FIBRA/FIBROCIMENTO - FORNECIMENTO E INSTALAÇÃO. AF_06/2016</v>
      </c>
      <c r="F446" s="236" t="str">
        <f>ORÇ!F107</f>
        <v>UN</v>
      </c>
      <c r="G446" s="237"/>
      <c r="H446" s="237"/>
      <c r="I446" s="237"/>
      <c r="J446" s="237"/>
      <c r="K446" s="491"/>
      <c r="L446" s="491"/>
      <c r="M446" s="491"/>
      <c r="N446" s="491"/>
      <c r="O446" s="491" t="s">
        <v>233</v>
      </c>
      <c r="P446" s="491" t="s">
        <v>140</v>
      </c>
      <c r="Q446" s="573" t="s">
        <v>234</v>
      </c>
    </row>
    <row r="447" spans="2:17">
      <c r="B447" s="567"/>
      <c r="C447" s="568"/>
      <c r="D447" s="568"/>
      <c r="E447" s="630"/>
      <c r="F447" s="570"/>
      <c r="G447" s="571"/>
      <c r="H447" s="571"/>
      <c r="I447" s="571"/>
      <c r="J447" s="571"/>
      <c r="K447" s="571"/>
      <c r="L447" s="571"/>
      <c r="M447" s="571"/>
      <c r="N447" s="571"/>
      <c r="O447" s="571"/>
      <c r="P447" s="571"/>
      <c r="Q447" s="571"/>
    </row>
    <row r="448" spans="2:17">
      <c r="B448" s="567"/>
      <c r="C448" s="568"/>
      <c r="D448" s="568"/>
      <c r="E448" s="630"/>
      <c r="F448" s="570"/>
      <c r="G448" s="571"/>
      <c r="H448" s="571"/>
      <c r="I448" s="571"/>
      <c r="J448" s="571"/>
      <c r="K448" s="571"/>
      <c r="L448" s="571"/>
      <c r="M448" s="571"/>
      <c r="N448" s="571"/>
      <c r="O448" s="571">
        <v>1</v>
      </c>
      <c r="P448" s="571"/>
      <c r="Q448" s="571">
        <f>O448</f>
        <v>1</v>
      </c>
    </row>
    <row r="449" spans="2:17">
      <c r="B449" s="567"/>
      <c r="C449" s="568"/>
      <c r="D449" s="568"/>
      <c r="E449" s="630"/>
      <c r="F449" s="570"/>
      <c r="G449" s="571"/>
      <c r="H449" s="571"/>
      <c r="I449" s="571"/>
      <c r="J449" s="571"/>
      <c r="K449" s="571"/>
      <c r="L449" s="571"/>
      <c r="M449" s="571"/>
      <c r="N449" s="571"/>
      <c r="O449" s="571"/>
      <c r="P449" s="571"/>
      <c r="Q449" s="571"/>
    </row>
    <row r="450" spans="2:17">
      <c r="B450" s="562"/>
      <c r="C450" s="563"/>
      <c r="D450" s="563"/>
      <c r="E450" s="631"/>
      <c r="F450" s="565"/>
      <c r="G450" s="565"/>
      <c r="H450" s="565"/>
      <c r="I450" s="565"/>
      <c r="J450" s="565"/>
      <c r="K450" s="565"/>
      <c r="L450" s="565"/>
      <c r="M450" s="565"/>
      <c r="N450" s="565"/>
      <c r="O450" s="566" t="s">
        <v>116</v>
      </c>
      <c r="P450" s="566" t="s">
        <v>140</v>
      </c>
      <c r="Q450" s="566">
        <f>ROUND(SUM(Q447:Q449),2)</f>
        <v>1</v>
      </c>
    </row>
    <row r="451" spans="2:17" ht="38.25">
      <c r="B451" s="236" t="str">
        <f>ORÇ!B108</f>
        <v xml:space="preserve"> 9.4.1.7 </v>
      </c>
      <c r="C451" s="236" t="str">
        <f>ORÇ!D108</f>
        <v>SINAPI</v>
      </c>
      <c r="D451" s="236" t="str">
        <f>ORÇ!C108</f>
        <v xml:space="preserve"> 74166/001 </v>
      </c>
      <c r="E451" s="629" t="str">
        <f>ORÇ!E108</f>
        <v>CAIXA DE INSPEÇÃO EM CONCRETO PRÉ-MOLDADO DN 60CM COM TAMPA H= 60CM - FORNECIMENTO E INSTALACAO</v>
      </c>
      <c r="F451" s="236" t="str">
        <f>ORÇ!F108</f>
        <v>UN</v>
      </c>
      <c r="G451" s="237"/>
      <c r="H451" s="237"/>
      <c r="I451" s="237"/>
      <c r="J451" s="237"/>
      <c r="K451" s="491"/>
      <c r="L451" s="491"/>
      <c r="M451" s="491"/>
      <c r="N451" s="491"/>
      <c r="O451" s="491" t="s">
        <v>233</v>
      </c>
      <c r="P451" s="491" t="s">
        <v>140</v>
      </c>
      <c r="Q451" s="573" t="s">
        <v>234</v>
      </c>
    </row>
    <row r="452" spans="2:17">
      <c r="B452" s="567"/>
      <c r="C452" s="568"/>
      <c r="D452" s="568"/>
      <c r="E452" s="630"/>
      <c r="F452" s="570"/>
      <c r="G452" s="571"/>
      <c r="H452" s="571"/>
      <c r="I452" s="571"/>
      <c r="J452" s="571"/>
      <c r="K452" s="571"/>
      <c r="L452" s="571"/>
      <c r="M452" s="571"/>
      <c r="N452" s="571"/>
      <c r="O452" s="571"/>
      <c r="P452" s="571"/>
      <c r="Q452" s="571"/>
    </row>
    <row r="453" spans="2:17">
      <c r="B453" s="567"/>
      <c r="C453" s="568"/>
      <c r="D453" s="568"/>
      <c r="E453" s="630"/>
      <c r="F453" s="570"/>
      <c r="G453" s="571"/>
      <c r="H453" s="571"/>
      <c r="I453" s="571"/>
      <c r="J453" s="571"/>
      <c r="K453" s="571"/>
      <c r="L453" s="571"/>
      <c r="M453" s="571"/>
      <c r="N453" s="571"/>
      <c r="O453" s="571">
        <v>1</v>
      </c>
      <c r="P453" s="571"/>
      <c r="Q453" s="571">
        <f>O453</f>
        <v>1</v>
      </c>
    </row>
    <row r="454" spans="2:17">
      <c r="B454" s="567"/>
      <c r="C454" s="568"/>
      <c r="D454" s="568"/>
      <c r="E454" s="630"/>
      <c r="F454" s="570"/>
      <c r="G454" s="571"/>
      <c r="H454" s="571"/>
      <c r="I454" s="571"/>
      <c r="J454" s="571"/>
      <c r="K454" s="571"/>
      <c r="L454" s="571"/>
      <c r="M454" s="571"/>
      <c r="N454" s="571"/>
      <c r="O454" s="571"/>
      <c r="P454" s="571"/>
      <c r="Q454" s="571"/>
    </row>
    <row r="455" spans="2:17">
      <c r="B455" s="562"/>
      <c r="C455" s="563"/>
      <c r="D455" s="563"/>
      <c r="E455" s="631"/>
      <c r="F455" s="565"/>
      <c r="G455" s="565"/>
      <c r="H455" s="565"/>
      <c r="I455" s="565"/>
      <c r="J455" s="565"/>
      <c r="K455" s="565"/>
      <c r="L455" s="565"/>
      <c r="M455" s="565"/>
      <c r="N455" s="565"/>
      <c r="O455" s="566" t="s">
        <v>116</v>
      </c>
      <c r="P455" s="566" t="s">
        <v>140</v>
      </c>
      <c r="Q455" s="566">
        <f>ROUND(SUM(Q452:Q454),2)</f>
        <v>1</v>
      </c>
    </row>
    <row r="456" spans="2:17">
      <c r="B456" s="652" t="str">
        <f>ORÇ!B109</f>
        <v xml:space="preserve"> 9.4.2 </v>
      </c>
      <c r="C456" s="652"/>
      <c r="D456" s="652"/>
      <c r="E456" s="653" t="str">
        <f>ORÇ!E109</f>
        <v>INSTALAÇÕES DE ESGOTO</v>
      </c>
      <c r="F456" s="652"/>
      <c r="G456" s="654"/>
      <c r="H456" s="654"/>
      <c r="I456" s="654"/>
      <c r="J456" s="654"/>
      <c r="K456" s="654"/>
      <c r="L456" s="654"/>
      <c r="M456" s="654"/>
      <c r="N456" s="654"/>
      <c r="O456" s="654"/>
      <c r="P456" s="654"/>
      <c r="Q456" s="655"/>
    </row>
    <row r="457" spans="2:17" ht="51">
      <c r="B457" s="236" t="str">
        <f>ORÇ!B110</f>
        <v xml:space="preserve"> 9.4.2.1 </v>
      </c>
      <c r="C457" s="236" t="str">
        <f>ORÇ!D110</f>
        <v>SINAPI</v>
      </c>
      <c r="D457" s="236" t="str">
        <f>ORÇ!C110</f>
        <v xml:space="preserve"> 98430 </v>
      </c>
      <c r="E457" s="629" t="str">
        <f>ORÇ!E110</f>
        <v>(COMPOSIÇÃO REPRESENTATIVA) POÇO DE VISITA CIRCULAR PARA ESGOTO, EM ALVENARIA COM TIJOLOS CERÂMICOS MACIÇOS, DIÂMETRO INTERNO = 1,2 M, PROFUNDIDADE ATÉ 1,50 M, INCLUINDO TAMPÃO DE FERRO FUNDIDO, DIÂMETRO DE 60 CM. AF_04/2018</v>
      </c>
      <c r="F457" s="236" t="str">
        <f>ORÇ!F110</f>
        <v>UN</v>
      </c>
      <c r="G457" s="237"/>
      <c r="H457" s="237"/>
      <c r="I457" s="237"/>
      <c r="J457" s="237"/>
      <c r="K457" s="491"/>
      <c r="L457" s="491"/>
      <c r="M457" s="491"/>
      <c r="N457" s="491"/>
      <c r="O457" s="491" t="s">
        <v>233</v>
      </c>
      <c r="P457" s="491" t="s">
        <v>140</v>
      </c>
      <c r="Q457" s="573" t="s">
        <v>234</v>
      </c>
    </row>
    <row r="458" spans="2:17">
      <c r="B458" s="567"/>
      <c r="C458" s="568"/>
      <c r="D458" s="568"/>
      <c r="E458" s="630"/>
      <c r="F458" s="570"/>
      <c r="G458" s="571"/>
      <c r="H458" s="571"/>
      <c r="I458" s="571"/>
      <c r="J458" s="571"/>
      <c r="K458" s="571"/>
      <c r="L458" s="571"/>
      <c r="M458" s="571"/>
      <c r="N458" s="571"/>
      <c r="O458" s="571"/>
      <c r="P458" s="571"/>
      <c r="Q458" s="571"/>
    </row>
    <row r="459" spans="2:17">
      <c r="B459" s="567"/>
      <c r="C459" s="568"/>
      <c r="D459" s="568"/>
      <c r="E459" s="630"/>
      <c r="F459" s="570"/>
      <c r="G459" s="571"/>
      <c r="H459" s="571"/>
      <c r="I459" s="571"/>
      <c r="J459" s="571"/>
      <c r="K459" s="571"/>
      <c r="L459" s="571"/>
      <c r="M459" s="571"/>
      <c r="N459" s="571"/>
      <c r="O459" s="571">
        <v>1</v>
      </c>
      <c r="P459" s="571"/>
      <c r="Q459" s="571">
        <f>O459</f>
        <v>1</v>
      </c>
    </row>
    <row r="460" spans="2:17">
      <c r="B460" s="567"/>
      <c r="C460" s="568"/>
      <c r="D460" s="568"/>
      <c r="E460" s="630"/>
      <c r="F460" s="570"/>
      <c r="G460" s="571"/>
      <c r="H460" s="571"/>
      <c r="I460" s="571"/>
      <c r="J460" s="571"/>
      <c r="K460" s="571"/>
      <c r="L460" s="571"/>
      <c r="M460" s="571"/>
      <c r="N460" s="571"/>
      <c r="O460" s="571"/>
      <c r="P460" s="571"/>
      <c r="Q460" s="571"/>
    </row>
    <row r="461" spans="2:17">
      <c r="B461" s="562"/>
      <c r="C461" s="563"/>
      <c r="D461" s="563"/>
      <c r="E461" s="631"/>
      <c r="F461" s="565"/>
      <c r="G461" s="565"/>
      <c r="H461" s="565"/>
      <c r="I461" s="565"/>
      <c r="J461" s="565"/>
      <c r="K461" s="565"/>
      <c r="L461" s="565"/>
      <c r="M461" s="565"/>
      <c r="N461" s="565"/>
      <c r="O461" s="566" t="s">
        <v>116</v>
      </c>
      <c r="P461" s="566" t="s">
        <v>140</v>
      </c>
      <c r="Q461" s="566">
        <f>ROUND(SUM(Q458:Q460),2)</f>
        <v>1</v>
      </c>
    </row>
    <row r="462" spans="2:17" ht="25.5">
      <c r="B462" s="236" t="str">
        <f>ORÇ!B111</f>
        <v xml:space="preserve"> 9.4.2.2 </v>
      </c>
      <c r="C462" s="236" t="str">
        <f>ORÇ!D111</f>
        <v>SINAPI</v>
      </c>
      <c r="D462" s="236" t="str">
        <f>ORÇ!C111</f>
        <v xml:space="preserve"> 98051 </v>
      </c>
      <c r="E462" s="629" t="str">
        <f>ORÇ!E111</f>
        <v>CHAMINÉ CIRCULAR PARA POÇO DE VISITA PARA ESGOTO, EM ALVENARIA COM TIJOLOS CERÂMICOS MACIÇOS, DIÂMETRO INTERNO = 0,6 M. AF_05/2018</v>
      </c>
      <c r="F462" s="236" t="str">
        <f>ORÇ!F111</f>
        <v>M</v>
      </c>
      <c r="G462" s="237"/>
      <c r="H462" s="237"/>
      <c r="I462" s="237"/>
      <c r="J462" s="237"/>
      <c r="K462" s="491"/>
      <c r="L462" s="491"/>
      <c r="M462" s="491" t="s">
        <v>522</v>
      </c>
      <c r="N462" s="491" t="s">
        <v>523</v>
      </c>
      <c r="O462" s="491" t="s">
        <v>233</v>
      </c>
      <c r="P462" s="491" t="s">
        <v>140</v>
      </c>
      <c r="Q462" s="573" t="s">
        <v>234</v>
      </c>
    </row>
    <row r="463" spans="2:17">
      <c r="B463" s="567"/>
      <c r="C463" s="568"/>
      <c r="D463" s="568"/>
      <c r="E463" s="630"/>
      <c r="F463" s="570"/>
      <c r="G463" s="571"/>
      <c r="H463" s="571"/>
      <c r="I463" s="571"/>
      <c r="J463" s="571"/>
      <c r="K463" s="571"/>
      <c r="L463" s="571"/>
      <c r="M463" s="571"/>
      <c r="N463" s="571"/>
      <c r="O463" s="571"/>
      <c r="P463" s="571"/>
      <c r="Q463" s="571"/>
    </row>
    <row r="464" spans="2:17">
      <c r="B464" s="567"/>
      <c r="C464" s="568"/>
      <c r="D464" s="568"/>
      <c r="E464" s="630"/>
      <c r="F464" s="570"/>
      <c r="G464" s="571"/>
      <c r="H464" s="571"/>
      <c r="I464" s="571"/>
      <c r="J464" s="571"/>
      <c r="K464" s="571"/>
      <c r="L464" s="571"/>
      <c r="M464" s="571">
        <v>0.6</v>
      </c>
      <c r="N464" s="571"/>
      <c r="O464" s="571">
        <v>1</v>
      </c>
      <c r="P464" s="571"/>
      <c r="Q464" s="571">
        <f>O464*M464</f>
        <v>0.6</v>
      </c>
    </row>
    <row r="465" spans="2:17">
      <c r="B465" s="567"/>
      <c r="C465" s="568"/>
      <c r="D465" s="568"/>
      <c r="E465" s="630"/>
      <c r="F465" s="570"/>
      <c r="G465" s="571"/>
      <c r="H465" s="571"/>
      <c r="I465" s="571"/>
      <c r="J465" s="571"/>
      <c r="K465" s="571"/>
      <c r="L465" s="571"/>
      <c r="M465" s="571"/>
      <c r="N465" s="571"/>
      <c r="O465" s="571"/>
      <c r="P465" s="571"/>
      <c r="Q465" s="571"/>
    </row>
    <row r="466" spans="2:17">
      <c r="B466" s="562"/>
      <c r="C466" s="563"/>
      <c r="D466" s="563"/>
      <c r="E466" s="631"/>
      <c r="F466" s="565"/>
      <c r="G466" s="565"/>
      <c r="H466" s="565"/>
      <c r="I466" s="565"/>
      <c r="J466" s="565"/>
      <c r="K466" s="565"/>
      <c r="L466" s="565"/>
      <c r="M466" s="565"/>
      <c r="N466" s="565"/>
      <c r="O466" s="566" t="s">
        <v>116</v>
      </c>
      <c r="P466" s="566" t="s">
        <v>140</v>
      </c>
      <c r="Q466" s="566">
        <f>ROUND(SUM(Q463:Q465),2)</f>
        <v>0.6</v>
      </c>
    </row>
    <row r="467" spans="2:17" ht="25.5">
      <c r="B467" s="236" t="str">
        <f>ORÇ!B112</f>
        <v xml:space="preserve"> 9.4.2.3 </v>
      </c>
      <c r="C467" s="236" t="str">
        <f>ORÇ!D112</f>
        <v>SINAPI</v>
      </c>
      <c r="D467" s="236" t="str">
        <f>ORÇ!C112</f>
        <v xml:space="preserve"> 93358 </v>
      </c>
      <c r="E467" s="629" t="str">
        <f>ORÇ!E112</f>
        <v>ESCAVAÇÃO MANUAL DE VALA COM PROFUNDIDADE MENOR OU IGUAL A 1,30 M. AF_03/2016</v>
      </c>
      <c r="F467" s="236" t="str">
        <f>ORÇ!F112</f>
        <v>m³</v>
      </c>
      <c r="G467" s="237"/>
      <c r="H467" s="237"/>
      <c r="I467" s="491" t="s">
        <v>522</v>
      </c>
      <c r="J467" s="491" t="s">
        <v>523</v>
      </c>
      <c r="K467" s="491" t="s">
        <v>532</v>
      </c>
      <c r="L467" s="491" t="s">
        <v>523</v>
      </c>
      <c r="M467" s="491" t="s">
        <v>524</v>
      </c>
      <c r="N467" s="491" t="s">
        <v>523</v>
      </c>
      <c r="O467" s="491" t="s">
        <v>233</v>
      </c>
      <c r="P467" s="491" t="s">
        <v>140</v>
      </c>
      <c r="Q467" s="573" t="s">
        <v>234</v>
      </c>
    </row>
    <row r="468" spans="2:17">
      <c r="B468" s="567"/>
      <c r="C468" s="568"/>
      <c r="D468" s="568"/>
      <c r="E468" s="630"/>
      <c r="F468" s="570"/>
      <c r="G468" s="571"/>
      <c r="H468" s="571"/>
      <c r="I468" s="571"/>
      <c r="J468" s="571"/>
      <c r="K468" s="571"/>
      <c r="L468" s="571"/>
      <c r="M468" s="571"/>
      <c r="N468" s="571"/>
      <c r="O468" s="571"/>
      <c r="P468" s="571"/>
      <c r="Q468" s="571"/>
    </row>
    <row r="469" spans="2:17">
      <c r="B469" s="567"/>
      <c r="C469" s="568"/>
      <c r="D469" s="568"/>
      <c r="E469" s="630"/>
      <c r="F469" s="570"/>
      <c r="G469" s="571"/>
      <c r="H469" s="571"/>
      <c r="I469" s="571">
        <v>16.36</v>
      </c>
      <c r="J469" s="571"/>
      <c r="K469" s="571">
        <v>0.9</v>
      </c>
      <c r="L469" s="571"/>
      <c r="M469" s="571">
        <v>1</v>
      </c>
      <c r="N469" s="571"/>
      <c r="O469" s="571">
        <v>1</v>
      </c>
      <c r="P469" s="571"/>
      <c r="Q469" s="571">
        <f>O469*M469*K469*I469</f>
        <v>14.724</v>
      </c>
    </row>
    <row r="470" spans="2:17">
      <c r="B470" s="567"/>
      <c r="C470" s="568"/>
      <c r="D470" s="568"/>
      <c r="E470" s="630"/>
      <c r="F470" s="570"/>
      <c r="G470" s="571"/>
      <c r="H470" s="571"/>
      <c r="I470" s="571"/>
      <c r="J470" s="571"/>
      <c r="K470" s="571"/>
      <c r="L470" s="571"/>
      <c r="M470" s="571"/>
      <c r="N470" s="571"/>
      <c r="O470" s="571"/>
      <c r="P470" s="571"/>
      <c r="Q470" s="571"/>
    </row>
    <row r="471" spans="2:17">
      <c r="B471" s="562"/>
      <c r="C471" s="563"/>
      <c r="D471" s="563"/>
      <c r="E471" s="631"/>
      <c r="F471" s="565"/>
      <c r="G471" s="565"/>
      <c r="H471" s="565"/>
      <c r="I471" s="565"/>
      <c r="J471" s="565"/>
      <c r="K471" s="565"/>
      <c r="L471" s="565"/>
      <c r="M471" s="565"/>
      <c r="N471" s="565"/>
      <c r="O471" s="566" t="s">
        <v>116</v>
      </c>
      <c r="P471" s="566" t="s">
        <v>140</v>
      </c>
      <c r="Q471" s="566">
        <f>ROUND(SUM(Q468:Q470),2)</f>
        <v>14.72</v>
      </c>
    </row>
    <row r="472" spans="2:17" ht="51">
      <c r="B472" s="236" t="str">
        <f>ORÇ!B113</f>
        <v xml:space="preserve"> 9.4.2.4 </v>
      </c>
      <c r="C472" s="236" t="str">
        <f>ORÇ!D113</f>
        <v>SINAPI</v>
      </c>
      <c r="D472" s="236" t="str">
        <f>ORÇ!C113</f>
        <v xml:space="preserve"> 91792 </v>
      </c>
      <c r="E472" s="629" t="str">
        <f>ORÇ!E113</f>
        <v>(COMPOSIÇÃO REPRESENTATIVA) DO SERVIÇO DE INSTALAÇÃO DE TUBO DE PVC, SÉRIE NORMAL, ESGOTO PREDIAL, DN 40 MM (INSTALADO EM RAMAL DE DESCARGA OU RAMAL DE ESGOTO SANITÁRIO), INCLUSIVE CONEXÕES, CORTES E FIXAÇÕES, PARA PRÉDIOS. AF_10/2015</v>
      </c>
      <c r="F472" s="236" t="str">
        <f>ORÇ!F113</f>
        <v>M</v>
      </c>
      <c r="G472" s="237"/>
      <c r="H472" s="237"/>
      <c r="I472" s="237"/>
      <c r="J472" s="237"/>
      <c r="K472" s="491"/>
      <c r="L472" s="491"/>
      <c r="M472" s="491" t="s">
        <v>522</v>
      </c>
      <c r="N472" s="491" t="s">
        <v>523</v>
      </c>
      <c r="O472" s="491" t="s">
        <v>233</v>
      </c>
      <c r="P472" s="491" t="s">
        <v>140</v>
      </c>
      <c r="Q472" s="573" t="s">
        <v>234</v>
      </c>
    </row>
    <row r="473" spans="2:17">
      <c r="B473" s="567"/>
      <c r="C473" s="568"/>
      <c r="D473" s="568"/>
      <c r="E473" s="630"/>
      <c r="F473" s="570"/>
      <c r="G473" s="571"/>
      <c r="H473" s="571"/>
      <c r="I473" s="571"/>
      <c r="J473" s="571"/>
      <c r="K473" s="571"/>
      <c r="L473" s="571"/>
      <c r="M473" s="571"/>
      <c r="N473" s="571"/>
      <c r="O473" s="571"/>
      <c r="P473" s="571"/>
      <c r="Q473" s="571"/>
    </row>
    <row r="474" spans="2:17">
      <c r="B474" s="567"/>
      <c r="C474" s="568"/>
      <c r="D474" s="568"/>
      <c r="E474" s="630"/>
      <c r="F474" s="570"/>
      <c r="G474" s="571"/>
      <c r="H474" s="571"/>
      <c r="I474" s="571"/>
      <c r="J474" s="571"/>
      <c r="K474" s="571"/>
      <c r="L474" s="571"/>
      <c r="M474" s="571">
        <f>I469</f>
        <v>16.36</v>
      </c>
      <c r="N474" s="571"/>
      <c r="O474" s="571">
        <v>1</v>
      </c>
      <c r="P474" s="571"/>
      <c r="Q474" s="571">
        <f>O474*M474</f>
        <v>16.36</v>
      </c>
    </row>
    <row r="475" spans="2:17">
      <c r="B475" s="567"/>
      <c r="C475" s="568"/>
      <c r="D475" s="568"/>
      <c r="E475" s="630"/>
      <c r="F475" s="570"/>
      <c r="G475" s="571"/>
      <c r="H475" s="571"/>
      <c r="I475" s="571"/>
      <c r="J475" s="571"/>
      <c r="K475" s="571"/>
      <c r="L475" s="571"/>
      <c r="M475" s="571"/>
      <c r="N475" s="571"/>
      <c r="O475" s="571"/>
      <c r="P475" s="571"/>
      <c r="Q475" s="571"/>
    </row>
    <row r="476" spans="2:17">
      <c r="B476" s="562"/>
      <c r="C476" s="563"/>
      <c r="D476" s="563"/>
      <c r="E476" s="631"/>
      <c r="F476" s="565"/>
      <c r="G476" s="565"/>
      <c r="H476" s="565"/>
      <c r="I476" s="565"/>
      <c r="J476" s="565"/>
      <c r="K476" s="565"/>
      <c r="L476" s="565"/>
      <c r="M476" s="565"/>
      <c r="N476" s="565"/>
      <c r="O476" s="566" t="s">
        <v>116</v>
      </c>
      <c r="P476" s="566" t="s">
        <v>140</v>
      </c>
      <c r="Q476" s="566">
        <f>ROUND(SUM(Q473:Q475),2)</f>
        <v>16.36</v>
      </c>
    </row>
    <row r="477" spans="2:17" ht="25.5">
      <c r="B477" s="236" t="str">
        <f>ORÇ!B114</f>
        <v xml:space="preserve"> 9.4.2.5 </v>
      </c>
      <c r="C477" s="236" t="str">
        <f>ORÇ!D114</f>
        <v>SINAPI</v>
      </c>
      <c r="D477" s="236" t="str">
        <f>ORÇ!C114</f>
        <v xml:space="preserve"> 93382 </v>
      </c>
      <c r="E477" s="629" t="str">
        <f>ORÇ!E114</f>
        <v>REATERRO MANUAL DE VALAS COM COMPACTAÇÃO MECANIZADA. AF_04/2016</v>
      </c>
      <c r="F477" s="236" t="str">
        <f>ORÇ!F114</f>
        <v>m³</v>
      </c>
      <c r="G477" s="237"/>
      <c r="H477" s="237"/>
      <c r="I477" s="237"/>
      <c r="J477" s="237"/>
      <c r="K477" s="491" t="s">
        <v>622</v>
      </c>
      <c r="L477" s="491" t="s">
        <v>8</v>
      </c>
      <c r="M477" s="491" t="s">
        <v>623</v>
      </c>
      <c r="N477" s="491" t="s">
        <v>523</v>
      </c>
      <c r="O477" s="491" t="s">
        <v>233</v>
      </c>
      <c r="P477" s="491" t="s">
        <v>140</v>
      </c>
      <c r="Q477" s="573" t="s">
        <v>234</v>
      </c>
    </row>
    <row r="478" spans="2:17">
      <c r="B478" s="567"/>
      <c r="C478" s="568"/>
      <c r="D478" s="568"/>
      <c r="E478" s="630"/>
      <c r="F478" s="570"/>
      <c r="G478" s="571"/>
      <c r="H478" s="571"/>
      <c r="I478" s="571"/>
      <c r="J478" s="571"/>
      <c r="K478" s="571"/>
      <c r="L478" s="571"/>
      <c r="M478" s="571"/>
      <c r="N478" s="571"/>
      <c r="O478" s="571"/>
      <c r="P478" s="571"/>
      <c r="Q478" s="571"/>
    </row>
    <row r="479" spans="2:17">
      <c r="B479" s="567"/>
      <c r="C479" s="568"/>
      <c r="D479" s="568"/>
      <c r="E479" s="630"/>
      <c r="F479" s="570"/>
      <c r="G479" s="571"/>
      <c r="H479" s="571"/>
      <c r="I479" s="571"/>
      <c r="J479" s="571"/>
      <c r="K479" s="571">
        <f>Q471</f>
        <v>14.72</v>
      </c>
      <c r="L479" s="571"/>
      <c r="M479" s="571">
        <f>(PI()*0.02^2)*I469</f>
        <v>2.0558582325091605E-2</v>
      </c>
      <c r="N479" s="571"/>
      <c r="O479" s="571">
        <v>1</v>
      </c>
      <c r="P479" s="571"/>
      <c r="Q479" s="571">
        <f>(K479-M479)*O479</f>
        <v>14.699441417674908</v>
      </c>
    </row>
    <row r="480" spans="2:17">
      <c r="B480" s="567"/>
      <c r="C480" s="568"/>
      <c r="D480" s="568"/>
      <c r="E480" s="630"/>
      <c r="F480" s="570"/>
      <c r="G480" s="571"/>
      <c r="H480" s="571"/>
      <c r="I480" s="571"/>
      <c r="J480" s="571"/>
      <c r="K480" s="571"/>
      <c r="L480" s="571"/>
      <c r="M480" s="571"/>
      <c r="N480" s="571"/>
      <c r="O480" s="571"/>
      <c r="P480" s="571"/>
      <c r="Q480" s="571"/>
    </row>
    <row r="481" spans="2:17">
      <c r="B481" s="562"/>
      <c r="C481" s="563"/>
      <c r="D481" s="563"/>
      <c r="E481" s="631"/>
      <c r="F481" s="565"/>
      <c r="G481" s="565"/>
      <c r="H481" s="565"/>
      <c r="I481" s="565"/>
      <c r="J481" s="565"/>
      <c r="K481" s="565"/>
      <c r="L481" s="565"/>
      <c r="M481" s="565"/>
      <c r="N481" s="565"/>
      <c r="O481" s="566" t="s">
        <v>116</v>
      </c>
      <c r="P481" s="566" t="s">
        <v>140</v>
      </c>
      <c r="Q481" s="566">
        <f>ROUND(SUM(Q478:Q480),2)</f>
        <v>14.7</v>
      </c>
    </row>
    <row r="482" spans="2:17">
      <c r="B482" s="236" t="str">
        <f>ORÇ!B115</f>
        <v xml:space="preserve"> 9.4.2.6 </v>
      </c>
      <c r="C482" s="236" t="str">
        <f>ORÇ!D115</f>
        <v>SINAPI</v>
      </c>
      <c r="D482" s="236" t="str">
        <f>ORÇ!C115</f>
        <v xml:space="preserve"> 72897 </v>
      </c>
      <c r="E482" s="629" t="str">
        <f>ORÇ!E115</f>
        <v>CARGA MANUAL DE ENTULHO EM CAMINHAO BASCULANTE 6 M3</v>
      </c>
      <c r="F482" s="236" t="str">
        <f>ORÇ!F115</f>
        <v>m³</v>
      </c>
      <c r="G482" s="237"/>
      <c r="H482" s="237"/>
      <c r="I482" s="237"/>
      <c r="J482" s="237"/>
      <c r="K482" s="491" t="s">
        <v>622</v>
      </c>
      <c r="L482" s="491" t="s">
        <v>8</v>
      </c>
      <c r="M482" s="491" t="s">
        <v>624</v>
      </c>
      <c r="N482" s="491" t="s">
        <v>523</v>
      </c>
      <c r="O482" s="491" t="s">
        <v>233</v>
      </c>
      <c r="P482" s="491" t="s">
        <v>140</v>
      </c>
      <c r="Q482" s="573" t="s">
        <v>234</v>
      </c>
    </row>
    <row r="483" spans="2:17">
      <c r="B483" s="567"/>
      <c r="C483" s="568"/>
      <c r="D483" s="568"/>
      <c r="E483" s="630"/>
      <c r="F483" s="570"/>
      <c r="G483" s="571"/>
      <c r="H483" s="571"/>
      <c r="I483" s="571"/>
      <c r="J483" s="571"/>
      <c r="K483" s="571"/>
      <c r="L483" s="571"/>
      <c r="M483" s="571"/>
      <c r="N483" s="571"/>
      <c r="O483" s="571"/>
      <c r="P483" s="571"/>
      <c r="Q483" s="571"/>
    </row>
    <row r="484" spans="2:17">
      <c r="B484" s="567"/>
      <c r="C484" s="568"/>
      <c r="D484" s="568"/>
      <c r="E484" s="630" t="s">
        <v>625</v>
      </c>
      <c r="F484" s="570"/>
      <c r="G484" s="571"/>
      <c r="H484" s="571"/>
      <c r="I484" s="571"/>
      <c r="J484" s="571"/>
      <c r="K484" s="571">
        <f>Q471</f>
        <v>14.72</v>
      </c>
      <c r="L484" s="571"/>
      <c r="M484" s="571">
        <f>Q481</f>
        <v>14.7</v>
      </c>
      <c r="N484" s="571"/>
      <c r="O484" s="571">
        <v>1.2</v>
      </c>
      <c r="P484" s="571"/>
      <c r="Q484" s="571">
        <f>(K484-M484)*O484</f>
        <v>2.4000000000001621E-2</v>
      </c>
    </row>
    <row r="485" spans="2:17">
      <c r="B485" s="567"/>
      <c r="C485" s="568"/>
      <c r="D485" s="568"/>
      <c r="E485" s="630"/>
      <c r="F485" s="570"/>
      <c r="G485" s="571"/>
      <c r="H485" s="571"/>
      <c r="I485" s="571"/>
      <c r="J485" s="571"/>
      <c r="K485" s="571"/>
      <c r="L485" s="571"/>
      <c r="M485" s="571"/>
      <c r="N485" s="571"/>
      <c r="O485" s="571"/>
      <c r="P485" s="571"/>
      <c r="Q485" s="571"/>
    </row>
    <row r="486" spans="2:17">
      <c r="B486" s="562"/>
      <c r="C486" s="563"/>
      <c r="D486" s="563"/>
      <c r="E486" s="631"/>
      <c r="F486" s="565"/>
      <c r="G486" s="565"/>
      <c r="H486" s="565"/>
      <c r="I486" s="565"/>
      <c r="J486" s="565"/>
      <c r="K486" s="565"/>
      <c r="L486" s="565"/>
      <c r="M486" s="565"/>
      <c r="N486" s="565"/>
      <c r="O486" s="566" t="s">
        <v>116</v>
      </c>
      <c r="P486" s="566" t="s">
        <v>140</v>
      </c>
      <c r="Q486" s="566">
        <f>ROUND(SUM(Q483:Q485),2)</f>
        <v>0.02</v>
      </c>
    </row>
    <row r="487" spans="2:17" ht="25.5">
      <c r="B487" s="236" t="str">
        <f>ORÇ!B116</f>
        <v xml:space="preserve"> 9.4.2.7 </v>
      </c>
      <c r="C487" s="236" t="str">
        <f>ORÇ!D116</f>
        <v>SINAPI</v>
      </c>
      <c r="D487" s="236" t="str">
        <f>ORÇ!C116</f>
        <v xml:space="preserve"> 97914 </v>
      </c>
      <c r="E487" s="629" t="str">
        <f>ORÇ!E116</f>
        <v>TRANSPORTE COM CAMINHÃO BASCULANTE DE 6 M3, EM VIA URBANA PAVIMENTADA, DMT ATÉ 30 KM (UNIDADE: M3XKM). AF_01/2018</v>
      </c>
      <c r="F487" s="236" t="str">
        <f>ORÇ!F116</f>
        <v>M3XKM</v>
      </c>
      <c r="G487" s="237"/>
      <c r="H487" s="237"/>
      <c r="I487" s="237"/>
      <c r="J487" s="237"/>
      <c r="K487" s="491" t="s">
        <v>533</v>
      </c>
      <c r="L487" s="491" t="s">
        <v>523</v>
      </c>
      <c r="M487" s="491" t="s">
        <v>531</v>
      </c>
      <c r="N487" s="491" t="s">
        <v>523</v>
      </c>
      <c r="O487" s="491" t="s">
        <v>233</v>
      </c>
      <c r="P487" s="491" t="s">
        <v>140</v>
      </c>
      <c r="Q487" s="573" t="s">
        <v>234</v>
      </c>
    </row>
    <row r="488" spans="2:17">
      <c r="B488" s="567"/>
      <c r="C488" s="568"/>
      <c r="D488" s="568"/>
      <c r="E488" s="630"/>
      <c r="F488" s="570"/>
      <c r="G488" s="571"/>
      <c r="H488" s="571"/>
      <c r="I488" s="571"/>
      <c r="J488" s="571"/>
      <c r="K488" s="571"/>
      <c r="L488" s="571"/>
      <c r="M488" s="571"/>
      <c r="N488" s="571"/>
      <c r="O488" s="571"/>
      <c r="P488" s="571"/>
      <c r="Q488" s="571"/>
    </row>
    <row r="489" spans="2:17">
      <c r="B489" s="567"/>
      <c r="C489" s="568"/>
      <c r="D489" s="568"/>
      <c r="E489" s="630"/>
      <c r="F489" s="570"/>
      <c r="G489" s="571"/>
      <c r="H489" s="571"/>
      <c r="I489" s="571"/>
      <c r="J489" s="571"/>
      <c r="K489" s="571">
        <v>15</v>
      </c>
      <c r="L489" s="571"/>
      <c r="M489" s="571">
        <f>Q486</f>
        <v>0.02</v>
      </c>
      <c r="N489" s="571"/>
      <c r="O489" s="571">
        <v>1</v>
      </c>
      <c r="P489" s="571"/>
      <c r="Q489" s="571">
        <f>O489*M489*K489</f>
        <v>0.3</v>
      </c>
    </row>
    <row r="490" spans="2:17">
      <c r="B490" s="567"/>
      <c r="C490" s="568"/>
      <c r="D490" s="568"/>
      <c r="E490" s="630"/>
      <c r="F490" s="570"/>
      <c r="G490" s="571"/>
      <c r="H490" s="571"/>
      <c r="I490" s="571"/>
      <c r="J490" s="571"/>
      <c r="K490" s="571"/>
      <c r="L490" s="571"/>
      <c r="M490" s="571"/>
      <c r="N490" s="571"/>
      <c r="O490" s="571"/>
      <c r="P490" s="571"/>
      <c r="Q490" s="571"/>
    </row>
    <row r="491" spans="2:17">
      <c r="B491" s="562"/>
      <c r="C491" s="563"/>
      <c r="D491" s="563"/>
      <c r="E491" s="631"/>
      <c r="F491" s="565"/>
      <c r="G491" s="565"/>
      <c r="H491" s="565"/>
      <c r="I491" s="565"/>
      <c r="J491" s="565"/>
      <c r="K491" s="565"/>
      <c r="L491" s="565"/>
      <c r="M491" s="565"/>
      <c r="N491" s="565"/>
      <c r="O491" s="566" t="s">
        <v>116</v>
      </c>
      <c r="P491" s="566" t="s">
        <v>140</v>
      </c>
      <c r="Q491" s="566">
        <f>ROUND(SUM(Q488:Q490),2)</f>
        <v>0.3</v>
      </c>
    </row>
    <row r="492" spans="2:17">
      <c r="B492" s="635" t="str">
        <f>ORÇ!B117</f>
        <v xml:space="preserve"> 10 </v>
      </c>
      <c r="C492" s="635"/>
      <c r="D492" s="635"/>
      <c r="E492" s="636" t="str">
        <f>ORÇ!E117</f>
        <v>ILUMINAÇÃO</v>
      </c>
      <c r="F492" s="635"/>
      <c r="G492" s="637"/>
      <c r="H492" s="637"/>
      <c r="I492" s="637"/>
      <c r="J492" s="637"/>
      <c r="K492" s="637"/>
      <c r="L492" s="637"/>
      <c r="M492" s="637"/>
      <c r="N492" s="637"/>
      <c r="O492" s="637"/>
      <c r="P492" s="637"/>
      <c r="Q492" s="638"/>
    </row>
    <row r="493" spans="2:17" ht="25.5">
      <c r="B493" s="236" t="str">
        <f>ORÇ!B118</f>
        <v xml:space="preserve"> 10.1 </v>
      </c>
      <c r="C493" s="236" t="str">
        <f>ORÇ!D118</f>
        <v>SINAPI</v>
      </c>
      <c r="D493" s="236" t="str">
        <f>ORÇ!C118</f>
        <v xml:space="preserve"> 93358 </v>
      </c>
      <c r="E493" s="629" t="str">
        <f>ORÇ!E118</f>
        <v>ESCAVAÇÃO MANUAL DE VALA COM PROFUNDIDADE MENOR OU IGUAL A 1,30 M. AF_03/2016</v>
      </c>
      <c r="F493" s="236" t="str">
        <f>ORÇ!F118</f>
        <v>m³</v>
      </c>
      <c r="G493" s="237"/>
      <c r="H493" s="237"/>
      <c r="I493" s="491" t="s">
        <v>522</v>
      </c>
      <c r="J493" s="491" t="s">
        <v>523</v>
      </c>
      <c r="K493" s="491" t="s">
        <v>532</v>
      </c>
      <c r="L493" s="491" t="s">
        <v>523</v>
      </c>
      <c r="M493" s="491" t="s">
        <v>524</v>
      </c>
      <c r="N493" s="491" t="s">
        <v>523</v>
      </c>
      <c r="O493" s="491" t="s">
        <v>233</v>
      </c>
      <c r="P493" s="491" t="s">
        <v>140</v>
      </c>
      <c r="Q493" s="573" t="s">
        <v>234</v>
      </c>
    </row>
    <row r="494" spans="2:17">
      <c r="B494" s="567"/>
      <c r="C494" s="568"/>
      <c r="D494" s="568"/>
      <c r="E494" s="630"/>
      <c r="F494" s="570"/>
      <c r="G494" s="571"/>
      <c r="H494" s="571"/>
      <c r="I494" s="571"/>
      <c r="J494" s="571"/>
      <c r="K494" s="571"/>
      <c r="L494" s="571"/>
      <c r="M494" s="571"/>
      <c r="N494" s="571"/>
      <c r="O494" s="571"/>
      <c r="P494" s="571"/>
      <c r="Q494" s="571"/>
    </row>
    <row r="495" spans="2:17">
      <c r="B495" s="567"/>
      <c r="C495" s="568"/>
      <c r="D495" s="568"/>
      <c r="E495" s="630" t="s">
        <v>627</v>
      </c>
      <c r="F495" s="570"/>
      <c r="G495" s="571"/>
      <c r="H495" s="571"/>
      <c r="I495" s="571">
        <v>111.24</v>
      </c>
      <c r="J495" s="571"/>
      <c r="K495" s="571">
        <v>0.4</v>
      </c>
      <c r="L495" s="571"/>
      <c r="M495" s="571">
        <v>0.91</v>
      </c>
      <c r="N495" s="571"/>
      <c r="O495" s="571">
        <v>1</v>
      </c>
      <c r="P495" s="571"/>
      <c r="Q495" s="571">
        <f>O495*M495*K495*I495</f>
        <v>40.49136</v>
      </c>
    </row>
    <row r="496" spans="2:17">
      <c r="B496" s="567"/>
      <c r="C496" s="568"/>
      <c r="D496" s="568"/>
      <c r="E496" s="630"/>
      <c r="F496" s="570"/>
      <c r="G496" s="571"/>
      <c r="H496" s="571"/>
      <c r="I496" s="571"/>
      <c r="J496" s="571"/>
      <c r="K496" s="571"/>
      <c r="L496" s="571"/>
      <c r="M496" s="571"/>
      <c r="N496" s="571"/>
      <c r="O496" s="571"/>
      <c r="P496" s="571"/>
      <c r="Q496" s="571"/>
    </row>
    <row r="497" spans="2:17">
      <c r="B497" s="562"/>
      <c r="C497" s="563"/>
      <c r="D497" s="563"/>
      <c r="E497" s="631"/>
      <c r="F497" s="565"/>
      <c r="G497" s="565"/>
      <c r="H497" s="565"/>
      <c r="I497" s="565"/>
      <c r="J497" s="565"/>
      <c r="K497" s="565"/>
      <c r="L497" s="565"/>
      <c r="M497" s="565"/>
      <c r="N497" s="565"/>
      <c r="O497" s="566" t="s">
        <v>116</v>
      </c>
      <c r="P497" s="566" t="s">
        <v>140</v>
      </c>
      <c r="Q497" s="566">
        <f>ROUND(SUM(Q494:Q496),2)</f>
        <v>40.49</v>
      </c>
    </row>
    <row r="498" spans="2:17" ht="25.5">
      <c r="B498" s="236" t="str">
        <f>ORÇ!B119</f>
        <v xml:space="preserve"> 10.2 </v>
      </c>
      <c r="C498" s="236" t="str">
        <f>ORÇ!D119</f>
        <v>SINAPI</v>
      </c>
      <c r="D498" s="236" t="str">
        <f>ORÇ!C119</f>
        <v xml:space="preserve"> 97670 </v>
      </c>
      <c r="E498" s="629" t="str">
        <f>ORÇ!E119</f>
        <v>ELETRODUTO FLEXÍVEL CORRUGADO, PEAD, DN 100 (4) - FORNECIMENTO E INSTALAÇÃO. AF_04/2016</v>
      </c>
      <c r="F498" s="236" t="str">
        <f>ORÇ!F119</f>
        <v>M</v>
      </c>
      <c r="G498" s="237"/>
      <c r="H498" s="237"/>
      <c r="I498" s="237"/>
      <c r="J498" s="237"/>
      <c r="K498" s="491"/>
      <c r="L498" s="491"/>
      <c r="M498" s="491" t="s">
        <v>522</v>
      </c>
      <c r="N498" s="491" t="s">
        <v>523</v>
      </c>
      <c r="O498" s="491" t="s">
        <v>233</v>
      </c>
      <c r="P498" s="491" t="s">
        <v>140</v>
      </c>
      <c r="Q498" s="573" t="s">
        <v>234</v>
      </c>
    </row>
    <row r="499" spans="2:17">
      <c r="B499" s="567"/>
      <c r="C499" s="568"/>
      <c r="D499" s="568"/>
      <c r="E499" s="630"/>
      <c r="F499" s="570"/>
      <c r="G499" s="571"/>
      <c r="H499" s="571"/>
      <c r="I499" s="571"/>
      <c r="J499" s="571"/>
      <c r="K499" s="571"/>
      <c r="L499" s="571"/>
      <c r="M499" s="571"/>
      <c r="N499" s="571"/>
      <c r="O499" s="571"/>
      <c r="P499" s="571"/>
      <c r="Q499" s="571"/>
    </row>
    <row r="500" spans="2:17">
      <c r="B500" s="567"/>
      <c r="C500" s="568"/>
      <c r="D500" s="568"/>
      <c r="E500" s="630"/>
      <c r="F500" s="570"/>
      <c r="G500" s="571"/>
      <c r="H500" s="571"/>
      <c r="I500" s="571"/>
      <c r="J500" s="571"/>
      <c r="K500" s="571"/>
      <c r="L500" s="571"/>
      <c r="M500" s="571">
        <v>111.24</v>
      </c>
      <c r="N500" s="571"/>
      <c r="O500" s="571">
        <v>1</v>
      </c>
      <c r="P500" s="571"/>
      <c r="Q500" s="571">
        <f>O500*M500</f>
        <v>111.24</v>
      </c>
    </row>
    <row r="501" spans="2:17">
      <c r="B501" s="567"/>
      <c r="C501" s="568"/>
      <c r="D501" s="568"/>
      <c r="E501" s="630"/>
      <c r="F501" s="570"/>
      <c r="G501" s="571"/>
      <c r="H501" s="571"/>
      <c r="I501" s="571"/>
      <c r="J501" s="571"/>
      <c r="K501" s="571"/>
      <c r="L501" s="571"/>
      <c r="M501" s="571"/>
      <c r="N501" s="571"/>
      <c r="O501" s="571"/>
      <c r="P501" s="571"/>
      <c r="Q501" s="571"/>
    </row>
    <row r="502" spans="2:17">
      <c r="B502" s="562"/>
      <c r="C502" s="563"/>
      <c r="D502" s="563"/>
      <c r="E502" s="631"/>
      <c r="F502" s="565"/>
      <c r="G502" s="565"/>
      <c r="H502" s="565"/>
      <c r="I502" s="565"/>
      <c r="J502" s="565"/>
      <c r="K502" s="565"/>
      <c r="L502" s="565"/>
      <c r="M502" s="565"/>
      <c r="N502" s="565"/>
      <c r="O502" s="566" t="s">
        <v>116</v>
      </c>
      <c r="P502" s="566" t="s">
        <v>140</v>
      </c>
      <c r="Q502" s="566">
        <f>ROUND(SUM(Q499:Q501),2)</f>
        <v>111.24</v>
      </c>
    </row>
    <row r="503" spans="2:17" ht="25.5">
      <c r="B503" s="236" t="str">
        <f>ORÇ!B120</f>
        <v xml:space="preserve"> 10.3 </v>
      </c>
      <c r="C503" s="236" t="str">
        <f>ORÇ!D120</f>
        <v>SINAPI</v>
      </c>
      <c r="D503" s="236" t="str">
        <f>ORÇ!C120</f>
        <v xml:space="preserve"> 91933 </v>
      </c>
      <c r="E503" s="629" t="str">
        <f>ORÇ!E120</f>
        <v>CABO DE COBRE FLEXÍVEL ISOLADO, 10 MM², ANTI-CHAMA 0,6/1,0 KV, PARA CIRCUITOS TERMINAIS - FORNECIMENTO E INSTALAÇÃO. AF_12/2015</v>
      </c>
      <c r="F503" s="236" t="str">
        <f>ORÇ!F120</f>
        <v>M</v>
      </c>
      <c r="G503" s="237"/>
      <c r="H503" s="237"/>
      <c r="I503" s="237"/>
      <c r="J503" s="237"/>
      <c r="K503" s="491"/>
      <c r="L503" s="491"/>
      <c r="M503" s="491" t="s">
        <v>522</v>
      </c>
      <c r="N503" s="491" t="s">
        <v>523</v>
      </c>
      <c r="O503" s="491" t="s">
        <v>233</v>
      </c>
      <c r="P503" s="491" t="s">
        <v>140</v>
      </c>
      <c r="Q503" s="573" t="s">
        <v>234</v>
      </c>
    </row>
    <row r="504" spans="2:17">
      <c r="B504" s="567"/>
      <c r="C504" s="568"/>
      <c r="D504" s="568"/>
      <c r="E504" s="630"/>
      <c r="F504" s="570"/>
      <c r="G504" s="571"/>
      <c r="H504" s="571"/>
      <c r="I504" s="571"/>
      <c r="J504" s="571"/>
      <c r="K504" s="571"/>
      <c r="L504" s="571"/>
      <c r="M504" s="571"/>
      <c r="N504" s="571"/>
      <c r="O504" s="571"/>
      <c r="P504" s="571"/>
      <c r="Q504" s="571"/>
    </row>
    <row r="505" spans="2:17">
      <c r="B505" s="567"/>
      <c r="C505" s="568"/>
      <c r="D505" s="568"/>
      <c r="E505" s="630"/>
      <c r="F505" s="570"/>
      <c r="G505" s="571"/>
      <c r="H505" s="571"/>
      <c r="I505" s="571"/>
      <c r="J505" s="571"/>
      <c r="K505" s="571"/>
      <c r="L505" s="571"/>
      <c r="M505" s="571">
        <v>135.24</v>
      </c>
      <c r="N505" s="571"/>
      <c r="O505" s="571">
        <v>1</v>
      </c>
      <c r="P505" s="571"/>
      <c r="Q505" s="571">
        <f>O505*M505</f>
        <v>135.24</v>
      </c>
    </row>
    <row r="506" spans="2:17">
      <c r="B506" s="567"/>
      <c r="C506" s="568"/>
      <c r="D506" s="568"/>
      <c r="E506" s="630"/>
      <c r="F506" s="570"/>
      <c r="G506" s="571"/>
      <c r="H506" s="571"/>
      <c r="I506" s="571"/>
      <c r="J506" s="571"/>
      <c r="K506" s="571"/>
      <c r="L506" s="571"/>
      <c r="M506" s="571"/>
      <c r="N506" s="571"/>
      <c r="O506" s="571"/>
      <c r="P506" s="571"/>
      <c r="Q506" s="571"/>
    </row>
    <row r="507" spans="2:17">
      <c r="B507" s="562"/>
      <c r="C507" s="563"/>
      <c r="D507" s="563"/>
      <c r="E507" s="631"/>
      <c r="F507" s="565"/>
      <c r="G507" s="565"/>
      <c r="H507" s="565"/>
      <c r="I507" s="565"/>
      <c r="J507" s="565"/>
      <c r="K507" s="565"/>
      <c r="L507" s="565"/>
      <c r="M507" s="565"/>
      <c r="N507" s="565"/>
      <c r="O507" s="566" t="s">
        <v>116</v>
      </c>
      <c r="P507" s="566" t="s">
        <v>140</v>
      </c>
      <c r="Q507" s="566">
        <f>ROUND(SUM(Q504:Q506),2)</f>
        <v>135.24</v>
      </c>
    </row>
    <row r="508" spans="2:17" ht="25.5">
      <c r="B508" s="236" t="str">
        <f>ORÇ!B121</f>
        <v xml:space="preserve"> 10.4 </v>
      </c>
      <c r="C508" s="236" t="str">
        <f>ORÇ!D121</f>
        <v>SINAPI</v>
      </c>
      <c r="D508" s="236" t="str">
        <f>ORÇ!C121</f>
        <v xml:space="preserve"> 91925 </v>
      </c>
      <c r="E508" s="629" t="str">
        <f>ORÇ!E121</f>
        <v>CABO DE COBRE FLEXÍVEL ISOLADO, 1,5 MM², ANTI-CHAMA 0,6/1,0 KV, PARA CIRCUITOS TERMINAIS - FORNECIMENTO E INSTALAÇÃO. AF_12/2015</v>
      </c>
      <c r="F508" s="236" t="str">
        <f>ORÇ!F121</f>
        <v>M</v>
      </c>
      <c r="G508" s="237"/>
      <c r="H508" s="237"/>
      <c r="I508" s="237"/>
      <c r="J508" s="237"/>
      <c r="K508" s="491"/>
      <c r="L508" s="491"/>
      <c r="M508" s="491" t="s">
        <v>522</v>
      </c>
      <c r="N508" s="491" t="s">
        <v>523</v>
      </c>
      <c r="O508" s="491" t="s">
        <v>233</v>
      </c>
      <c r="P508" s="491" t="s">
        <v>140</v>
      </c>
      <c r="Q508" s="573" t="s">
        <v>234</v>
      </c>
    </row>
    <row r="509" spans="2:17">
      <c r="B509" s="567"/>
      <c r="C509" s="568"/>
      <c r="D509" s="568"/>
      <c r="E509" s="630"/>
      <c r="F509" s="570"/>
      <c r="G509" s="571"/>
      <c r="H509" s="571"/>
      <c r="I509" s="571"/>
      <c r="J509" s="571"/>
      <c r="K509" s="571"/>
      <c r="L509" s="571"/>
      <c r="M509" s="571"/>
      <c r="N509" s="571"/>
      <c r="O509" s="571"/>
      <c r="P509" s="571"/>
      <c r="Q509" s="571"/>
    </row>
    <row r="510" spans="2:17">
      <c r="B510" s="567"/>
      <c r="C510" s="568"/>
      <c r="D510" s="568"/>
      <c r="E510" s="630"/>
      <c r="F510" s="570"/>
      <c r="G510" s="571"/>
      <c r="H510" s="571"/>
      <c r="I510" s="571"/>
      <c r="J510" s="571"/>
      <c r="K510" s="571"/>
      <c r="L510" s="571"/>
      <c r="M510" s="571">
        <v>30</v>
      </c>
      <c r="N510" s="571"/>
      <c r="O510" s="571">
        <v>1</v>
      </c>
      <c r="P510" s="571"/>
      <c r="Q510" s="571">
        <f>O510*M510</f>
        <v>30</v>
      </c>
    </row>
    <row r="511" spans="2:17">
      <c r="B511" s="567"/>
      <c r="C511" s="568"/>
      <c r="D511" s="568"/>
      <c r="E511" s="630"/>
      <c r="F511" s="570"/>
      <c r="G511" s="571"/>
      <c r="H511" s="571"/>
      <c r="I511" s="571"/>
      <c r="J511" s="571"/>
      <c r="K511" s="571"/>
      <c r="L511" s="571"/>
      <c r="M511" s="571"/>
      <c r="N511" s="571"/>
      <c r="O511" s="571"/>
      <c r="P511" s="571"/>
      <c r="Q511" s="571"/>
    </row>
    <row r="512" spans="2:17">
      <c r="B512" s="562"/>
      <c r="C512" s="563"/>
      <c r="D512" s="563"/>
      <c r="E512" s="631"/>
      <c r="F512" s="565"/>
      <c r="G512" s="565"/>
      <c r="H512" s="565"/>
      <c r="I512" s="565"/>
      <c r="J512" s="565"/>
      <c r="K512" s="565"/>
      <c r="L512" s="565"/>
      <c r="M512" s="565"/>
      <c r="N512" s="565"/>
      <c r="O512" s="566" t="s">
        <v>116</v>
      </c>
      <c r="P512" s="566" t="s">
        <v>140</v>
      </c>
      <c r="Q512" s="566">
        <f>ROUND(SUM(Q509:Q511),2)</f>
        <v>30</v>
      </c>
    </row>
    <row r="513" spans="2:17" ht="38.25">
      <c r="B513" s="236" t="str">
        <f>ORÇ!B122</f>
        <v xml:space="preserve"> 10.5 </v>
      </c>
      <c r="C513" s="236" t="str">
        <f>ORÇ!D122</f>
        <v>SINAPI</v>
      </c>
      <c r="D513" s="236" t="str">
        <f>ORÇ!C122</f>
        <v xml:space="preserve"> 83463 </v>
      </c>
      <c r="E513" s="629" t="str">
        <f>ORÇ!E122</f>
        <v>QUADRO DE DISTRIBUICAO DE ENERGIA EM CHAPA DE ACO GALVANIZADO, PARA 12 DISJUNTORES TERMOMAGNETICOS MONOPOLARES, COM BARRAMENTO TRIFASICO E NEUTRO - FORNECIMENTO E INSTALACAO</v>
      </c>
      <c r="F513" s="236" t="str">
        <f>ORÇ!F122</f>
        <v>UN</v>
      </c>
      <c r="G513" s="237"/>
      <c r="H513" s="237"/>
      <c r="I513" s="237"/>
      <c r="J513" s="237"/>
      <c r="K513" s="491"/>
      <c r="L513" s="491"/>
      <c r="M513" s="491"/>
      <c r="N513" s="491"/>
      <c r="O513" s="491" t="s">
        <v>233</v>
      </c>
      <c r="P513" s="491" t="s">
        <v>140</v>
      </c>
      <c r="Q513" s="573" t="s">
        <v>234</v>
      </c>
    </row>
    <row r="514" spans="2:17">
      <c r="B514" s="567"/>
      <c r="C514" s="568"/>
      <c r="D514" s="568"/>
      <c r="E514" s="630"/>
      <c r="F514" s="570"/>
      <c r="G514" s="571"/>
      <c r="H514" s="571"/>
      <c r="I514" s="571"/>
      <c r="J514" s="571"/>
      <c r="K514" s="571"/>
      <c r="L514" s="571"/>
      <c r="M514" s="571"/>
      <c r="N514" s="571"/>
      <c r="O514" s="571"/>
      <c r="P514" s="571"/>
      <c r="Q514" s="571"/>
    </row>
    <row r="515" spans="2:17">
      <c r="B515" s="567"/>
      <c r="C515" s="568"/>
      <c r="D515" s="568"/>
      <c r="E515" s="630"/>
      <c r="F515" s="570"/>
      <c r="G515" s="571"/>
      <c r="H515" s="571"/>
      <c r="I515" s="571"/>
      <c r="J515" s="571"/>
      <c r="K515" s="571"/>
      <c r="L515" s="571"/>
      <c r="M515" s="571"/>
      <c r="N515" s="571"/>
      <c r="O515" s="571">
        <v>1</v>
      </c>
      <c r="P515" s="571"/>
      <c r="Q515" s="571">
        <f>O515</f>
        <v>1</v>
      </c>
    </row>
    <row r="516" spans="2:17">
      <c r="B516" s="567"/>
      <c r="C516" s="568"/>
      <c r="D516" s="568"/>
      <c r="E516" s="630"/>
      <c r="F516" s="570"/>
      <c r="G516" s="571"/>
      <c r="H516" s="571"/>
      <c r="I516" s="571"/>
      <c r="J516" s="571"/>
      <c r="K516" s="571"/>
      <c r="L516" s="571"/>
      <c r="M516" s="571"/>
      <c r="N516" s="571"/>
      <c r="O516" s="571"/>
      <c r="P516" s="571"/>
      <c r="Q516" s="571"/>
    </row>
    <row r="517" spans="2:17">
      <c r="B517" s="562"/>
      <c r="C517" s="563"/>
      <c r="D517" s="563"/>
      <c r="E517" s="631"/>
      <c r="F517" s="565"/>
      <c r="G517" s="565"/>
      <c r="H517" s="565"/>
      <c r="I517" s="565"/>
      <c r="J517" s="565"/>
      <c r="K517" s="565"/>
      <c r="L517" s="565"/>
      <c r="M517" s="565"/>
      <c r="N517" s="565"/>
      <c r="O517" s="566" t="s">
        <v>116</v>
      </c>
      <c r="P517" s="566" t="s">
        <v>140</v>
      </c>
      <c r="Q517" s="566">
        <f>ROUND(SUM(Q514:Q516),2)</f>
        <v>1</v>
      </c>
    </row>
    <row r="518" spans="2:17" ht="25.5">
      <c r="B518" s="236" t="str">
        <f>ORÇ!B123</f>
        <v xml:space="preserve"> 10.6 </v>
      </c>
      <c r="C518" s="236" t="str">
        <f>ORÇ!D123</f>
        <v>SINAPI</v>
      </c>
      <c r="D518" s="236" t="str">
        <f>ORÇ!C123</f>
        <v xml:space="preserve"> 93661 </v>
      </c>
      <c r="E518" s="629" t="str">
        <f>ORÇ!E123</f>
        <v>DISJUNTOR BIPOLAR TIPO DIN, CORRENTE NOMINAL DE 16A - FORNECIMENTO E INSTALAÇÃO. AF_04/2016</v>
      </c>
      <c r="F518" s="236" t="str">
        <f>ORÇ!F123</f>
        <v>UN</v>
      </c>
      <c r="G518" s="237"/>
      <c r="H518" s="237"/>
      <c r="I518" s="237"/>
      <c r="J518" s="237"/>
      <c r="K518" s="491"/>
      <c r="L518" s="491"/>
      <c r="M518" s="491"/>
      <c r="N518" s="491"/>
      <c r="O518" s="491" t="s">
        <v>233</v>
      </c>
      <c r="P518" s="491" t="s">
        <v>140</v>
      </c>
      <c r="Q518" s="573" t="s">
        <v>234</v>
      </c>
    </row>
    <row r="519" spans="2:17">
      <c r="B519" s="567"/>
      <c r="C519" s="568"/>
      <c r="D519" s="568"/>
      <c r="E519" s="630"/>
      <c r="F519" s="570"/>
      <c r="G519" s="571"/>
      <c r="H519" s="571"/>
      <c r="I519" s="571"/>
      <c r="J519" s="571"/>
      <c r="K519" s="571"/>
      <c r="L519" s="571"/>
      <c r="M519" s="571"/>
      <c r="N519" s="571"/>
      <c r="O519" s="571"/>
      <c r="P519" s="571"/>
      <c r="Q519" s="571"/>
    </row>
    <row r="520" spans="2:17">
      <c r="B520" s="567"/>
      <c r="C520" s="568"/>
      <c r="D520" s="568"/>
      <c r="E520" s="630"/>
      <c r="F520" s="570"/>
      <c r="G520" s="571"/>
      <c r="H520" s="571"/>
      <c r="I520" s="571"/>
      <c r="J520" s="571"/>
      <c r="K520" s="571"/>
      <c r="L520" s="571"/>
      <c r="M520" s="571"/>
      <c r="N520" s="571"/>
      <c r="O520" s="571">
        <v>2</v>
      </c>
      <c r="P520" s="571"/>
      <c r="Q520" s="571">
        <f>O520</f>
        <v>2</v>
      </c>
    </row>
    <row r="521" spans="2:17">
      <c r="B521" s="567"/>
      <c r="C521" s="568"/>
      <c r="D521" s="568"/>
      <c r="E521" s="630"/>
      <c r="F521" s="570"/>
      <c r="G521" s="571"/>
      <c r="H521" s="571"/>
      <c r="I521" s="571"/>
      <c r="J521" s="571"/>
      <c r="K521" s="571"/>
      <c r="L521" s="571"/>
      <c r="M521" s="571"/>
      <c r="N521" s="571"/>
      <c r="O521" s="571"/>
      <c r="P521" s="571"/>
      <c r="Q521" s="571"/>
    </row>
    <row r="522" spans="2:17">
      <c r="B522" s="562"/>
      <c r="C522" s="563"/>
      <c r="D522" s="563"/>
      <c r="E522" s="631"/>
      <c r="F522" s="565"/>
      <c r="G522" s="565"/>
      <c r="H522" s="565"/>
      <c r="I522" s="565"/>
      <c r="J522" s="565"/>
      <c r="K522" s="565"/>
      <c r="L522" s="565"/>
      <c r="M522" s="565"/>
      <c r="N522" s="565"/>
      <c r="O522" s="566" t="s">
        <v>116</v>
      </c>
      <c r="P522" s="566" t="s">
        <v>140</v>
      </c>
      <c r="Q522" s="566">
        <f>ROUND(SUM(Q519:Q521),2)</f>
        <v>2</v>
      </c>
    </row>
    <row r="523" spans="2:17" ht="25.5">
      <c r="B523" s="236" t="str">
        <f>ORÇ!B124</f>
        <v xml:space="preserve"> 10.7 </v>
      </c>
      <c r="C523" s="236" t="str">
        <f>ORÇ!D124</f>
        <v>SINAPI</v>
      </c>
      <c r="D523" s="236" t="str">
        <f>ORÇ!C124</f>
        <v xml:space="preserve"> 93664 </v>
      </c>
      <c r="E523" s="629" t="str">
        <f>ORÇ!E124</f>
        <v>DISJUNTOR BIPOLAR TIPO DIN, CORRENTE NOMINAL DE 32A - FORNECIMENTO E INSTALAÇÃO. AF_04/2016</v>
      </c>
      <c r="F523" s="236" t="str">
        <f>ORÇ!F124</f>
        <v>UN</v>
      </c>
      <c r="G523" s="237"/>
      <c r="H523" s="237"/>
      <c r="I523" s="237"/>
      <c r="J523" s="237"/>
      <c r="K523" s="491"/>
      <c r="L523" s="491"/>
      <c r="M523" s="491"/>
      <c r="N523" s="491"/>
      <c r="O523" s="491" t="s">
        <v>233</v>
      </c>
      <c r="P523" s="491" t="s">
        <v>140</v>
      </c>
      <c r="Q523" s="573" t="s">
        <v>234</v>
      </c>
    </row>
    <row r="524" spans="2:17">
      <c r="B524" s="567"/>
      <c r="C524" s="568"/>
      <c r="D524" s="568"/>
      <c r="E524" s="630"/>
      <c r="F524" s="570"/>
      <c r="G524" s="571"/>
      <c r="H524" s="571"/>
      <c r="I524" s="571"/>
      <c r="J524" s="571"/>
      <c r="K524" s="571"/>
      <c r="L524" s="571"/>
      <c r="M524" s="571"/>
      <c r="N524" s="571"/>
      <c r="O524" s="571"/>
      <c r="P524" s="571"/>
      <c r="Q524" s="571"/>
    </row>
    <row r="525" spans="2:17">
      <c r="B525" s="567"/>
      <c r="C525" s="568"/>
      <c r="D525" s="568"/>
      <c r="E525" s="630"/>
      <c r="F525" s="570"/>
      <c r="G525" s="571"/>
      <c r="H525" s="571"/>
      <c r="I525" s="571"/>
      <c r="J525" s="571"/>
      <c r="K525" s="571"/>
      <c r="L525" s="571"/>
      <c r="M525" s="571"/>
      <c r="N525" s="571"/>
      <c r="O525" s="571">
        <v>1</v>
      </c>
      <c r="P525" s="571"/>
      <c r="Q525" s="571">
        <f>O525</f>
        <v>1</v>
      </c>
    </row>
    <row r="526" spans="2:17">
      <c r="B526" s="567"/>
      <c r="C526" s="568"/>
      <c r="D526" s="568"/>
      <c r="E526" s="630"/>
      <c r="F526" s="570"/>
      <c r="G526" s="571"/>
      <c r="H526" s="571"/>
      <c r="I526" s="571"/>
      <c r="J526" s="571"/>
      <c r="K526" s="571"/>
      <c r="L526" s="571"/>
      <c r="M526" s="571"/>
      <c r="N526" s="571"/>
      <c r="O526" s="571"/>
      <c r="P526" s="571"/>
      <c r="Q526" s="571"/>
    </row>
    <row r="527" spans="2:17">
      <c r="B527" s="562"/>
      <c r="C527" s="563"/>
      <c r="D527" s="563"/>
      <c r="E527" s="631"/>
      <c r="F527" s="565"/>
      <c r="G527" s="565"/>
      <c r="H527" s="565"/>
      <c r="I527" s="565"/>
      <c r="J527" s="565"/>
      <c r="K527" s="565"/>
      <c r="L527" s="565"/>
      <c r="M527" s="565"/>
      <c r="N527" s="565"/>
      <c r="O527" s="566" t="s">
        <v>116</v>
      </c>
      <c r="P527" s="566" t="s">
        <v>140</v>
      </c>
      <c r="Q527" s="566">
        <f>ROUND(SUM(Q524:Q526),2)</f>
        <v>1</v>
      </c>
    </row>
    <row r="528" spans="2:17" ht="25.5">
      <c r="B528" s="236" t="str">
        <f>ORÇ!B125</f>
        <v xml:space="preserve"> 10.8 </v>
      </c>
      <c r="C528" s="236" t="str">
        <f>ORÇ!D125</f>
        <v>SINAPI</v>
      </c>
      <c r="D528" s="236" t="str">
        <f>ORÇ!C125</f>
        <v xml:space="preserve"> 83399 </v>
      </c>
      <c r="E528" s="629" t="str">
        <f>ORÇ!E125</f>
        <v>RELE FOTOELETRICO P/ COMANDO DE ILUMINACAO EXTERNA 220V/1000W - FORNECIMENTO E INSTALACAO</v>
      </c>
      <c r="F528" s="236" t="str">
        <f>ORÇ!F125</f>
        <v>UN</v>
      </c>
      <c r="G528" s="237"/>
      <c r="H528" s="237"/>
      <c r="I528" s="237"/>
      <c r="J528" s="237"/>
      <c r="K528" s="491"/>
      <c r="L528" s="491"/>
      <c r="M528" s="491"/>
      <c r="N528" s="491"/>
      <c r="O528" s="491" t="s">
        <v>233</v>
      </c>
      <c r="P528" s="491" t="s">
        <v>140</v>
      </c>
      <c r="Q528" s="573" t="s">
        <v>234</v>
      </c>
    </row>
    <row r="529" spans="2:17">
      <c r="B529" s="567"/>
      <c r="C529" s="568"/>
      <c r="D529" s="568"/>
      <c r="E529" s="630"/>
      <c r="F529" s="570"/>
      <c r="G529" s="571"/>
      <c r="H529" s="571"/>
      <c r="I529" s="571"/>
      <c r="J529" s="571"/>
      <c r="K529" s="571"/>
      <c r="L529" s="571"/>
      <c r="M529" s="571"/>
      <c r="N529" s="571"/>
      <c r="O529" s="571"/>
      <c r="P529" s="571"/>
      <c r="Q529" s="571"/>
    </row>
    <row r="530" spans="2:17">
      <c r="B530" s="567"/>
      <c r="C530" s="568"/>
      <c r="D530" s="568"/>
      <c r="E530" s="630"/>
      <c r="F530" s="570"/>
      <c r="G530" s="571"/>
      <c r="H530" s="571"/>
      <c r="I530" s="571"/>
      <c r="J530" s="571"/>
      <c r="K530" s="571"/>
      <c r="L530" s="571"/>
      <c r="M530" s="571"/>
      <c r="N530" s="571"/>
      <c r="O530" s="571">
        <v>1</v>
      </c>
      <c r="P530" s="571"/>
      <c r="Q530" s="571">
        <f>O530</f>
        <v>1</v>
      </c>
    </row>
    <row r="531" spans="2:17">
      <c r="B531" s="567"/>
      <c r="C531" s="568"/>
      <c r="D531" s="568"/>
      <c r="E531" s="630"/>
      <c r="F531" s="570"/>
      <c r="G531" s="571"/>
      <c r="H531" s="571"/>
      <c r="I531" s="571"/>
      <c r="J531" s="571"/>
      <c r="K531" s="571"/>
      <c r="L531" s="571"/>
      <c r="M531" s="571"/>
      <c r="N531" s="571"/>
      <c r="O531" s="571"/>
      <c r="P531" s="571"/>
      <c r="Q531" s="571"/>
    </row>
    <row r="532" spans="2:17">
      <c r="B532" s="562"/>
      <c r="C532" s="563"/>
      <c r="D532" s="563"/>
      <c r="E532" s="631"/>
      <c r="F532" s="565"/>
      <c r="G532" s="565"/>
      <c r="H532" s="565"/>
      <c r="I532" s="565"/>
      <c r="J532" s="565"/>
      <c r="K532" s="565"/>
      <c r="L532" s="565"/>
      <c r="M532" s="565"/>
      <c r="N532" s="565"/>
      <c r="O532" s="566" t="s">
        <v>116</v>
      </c>
      <c r="P532" s="566" t="s">
        <v>140</v>
      </c>
      <c r="Q532" s="566">
        <f>ROUND(SUM(Q529:Q531),2)</f>
        <v>1</v>
      </c>
    </row>
    <row r="533" spans="2:17">
      <c r="B533" s="236" t="str">
        <f>ORÇ!B126</f>
        <v xml:space="preserve"> 10.9 </v>
      </c>
      <c r="C533" s="236" t="str">
        <f>ORÇ!D126</f>
        <v>CPOS</v>
      </c>
      <c r="D533" s="236" t="str">
        <f>ORÇ!C126</f>
        <v xml:space="preserve"> 41.10.500 </v>
      </c>
      <c r="E533" s="629" t="str">
        <f>ORÇ!E126</f>
        <v>Poste telecônico reto em aço SAE 1010/1020 galvanizado a fogo, altura de 4,00 m</v>
      </c>
      <c r="F533" s="236" t="str">
        <f>ORÇ!F126</f>
        <v>un</v>
      </c>
      <c r="G533" s="237"/>
      <c r="H533" s="237"/>
      <c r="I533" s="237"/>
      <c r="J533" s="237"/>
      <c r="K533" s="491"/>
      <c r="L533" s="491"/>
      <c r="M533" s="491"/>
      <c r="N533" s="491"/>
      <c r="O533" s="491" t="s">
        <v>233</v>
      </c>
      <c r="P533" s="491" t="s">
        <v>140</v>
      </c>
      <c r="Q533" s="573" t="s">
        <v>234</v>
      </c>
    </row>
    <row r="534" spans="2:17">
      <c r="B534" s="567"/>
      <c r="C534" s="568"/>
      <c r="D534" s="568"/>
      <c r="E534" s="630"/>
      <c r="F534" s="570"/>
      <c r="G534" s="571"/>
      <c r="H534" s="571"/>
      <c r="I534" s="571"/>
      <c r="J534" s="571"/>
      <c r="K534" s="571"/>
      <c r="L534" s="571"/>
      <c r="M534" s="571"/>
      <c r="N534" s="571"/>
      <c r="O534" s="571"/>
      <c r="P534" s="571"/>
      <c r="Q534" s="571"/>
    </row>
    <row r="535" spans="2:17">
      <c r="B535" s="567"/>
      <c r="C535" s="568"/>
      <c r="D535" s="568"/>
      <c r="E535" s="630"/>
      <c r="F535" s="570"/>
      <c r="G535" s="571"/>
      <c r="H535" s="571"/>
      <c r="I535" s="571"/>
      <c r="J535" s="571"/>
      <c r="K535" s="571"/>
      <c r="L535" s="571"/>
      <c r="M535" s="571"/>
      <c r="N535" s="571"/>
      <c r="O535" s="571">
        <v>6</v>
      </c>
      <c r="P535" s="571"/>
      <c r="Q535" s="571">
        <f>O535</f>
        <v>6</v>
      </c>
    </row>
    <row r="536" spans="2:17">
      <c r="B536" s="567"/>
      <c r="C536" s="568"/>
      <c r="D536" s="568"/>
      <c r="E536" s="630"/>
      <c r="F536" s="570"/>
      <c r="G536" s="571"/>
      <c r="H536" s="571"/>
      <c r="I536" s="571"/>
      <c r="J536" s="571"/>
      <c r="K536" s="571"/>
      <c r="L536" s="571"/>
      <c r="M536" s="571"/>
      <c r="N536" s="571"/>
      <c r="O536" s="571"/>
      <c r="P536" s="571"/>
      <c r="Q536" s="571"/>
    </row>
    <row r="537" spans="2:17">
      <c r="B537" s="562"/>
      <c r="C537" s="563"/>
      <c r="D537" s="563"/>
      <c r="E537" s="631"/>
      <c r="F537" s="565"/>
      <c r="G537" s="565"/>
      <c r="H537" s="565"/>
      <c r="I537" s="565"/>
      <c r="J537" s="565"/>
      <c r="K537" s="565"/>
      <c r="L537" s="565"/>
      <c r="M537" s="565"/>
      <c r="N537" s="565"/>
      <c r="O537" s="566" t="s">
        <v>116</v>
      </c>
      <c r="P537" s="566" t="s">
        <v>140</v>
      </c>
      <c r="Q537" s="566">
        <f>ROUND(SUM(Q534:Q536),2)</f>
        <v>6</v>
      </c>
    </row>
    <row r="538" spans="2:17" ht="38.25">
      <c r="B538" s="236" t="str">
        <f>ORÇ!B127</f>
        <v xml:space="preserve"> 10.10 </v>
      </c>
      <c r="C538" s="236" t="str">
        <f>ORÇ!D127</f>
        <v>SINAPI</v>
      </c>
      <c r="D538" s="236" t="str">
        <f>ORÇ!C127</f>
        <v xml:space="preserve"> 83400 </v>
      </c>
      <c r="E538" s="629" t="str">
        <f>ORÇ!E127</f>
        <v>BRACO P/ ILUMINACAO DE RUAS EM TUBO ACO GALV 1" COMP = 1,20M E INCLINACAO 25GRAUS EM RELACAO AO PLANO VERTICAL P/ FIXACAO EM POSTE OU PAREDE - FORNECIMENTO E INSTALACAO</v>
      </c>
      <c r="F538" s="236" t="str">
        <f>ORÇ!F127</f>
        <v>UN</v>
      </c>
      <c r="G538" s="237"/>
      <c r="H538" s="237"/>
      <c r="I538" s="237"/>
      <c r="J538" s="237"/>
      <c r="K538" s="491"/>
      <c r="L538" s="491"/>
      <c r="M538" s="491"/>
      <c r="N538" s="491"/>
      <c r="O538" s="491" t="s">
        <v>233</v>
      </c>
      <c r="P538" s="491" t="s">
        <v>140</v>
      </c>
      <c r="Q538" s="573" t="s">
        <v>234</v>
      </c>
    </row>
    <row r="539" spans="2:17">
      <c r="B539" s="567"/>
      <c r="C539" s="568"/>
      <c r="D539" s="568"/>
      <c r="E539" s="630"/>
      <c r="F539" s="570"/>
      <c r="G539" s="571"/>
      <c r="H539" s="571"/>
      <c r="I539" s="571"/>
      <c r="J539" s="571"/>
      <c r="K539" s="571"/>
      <c r="L539" s="571"/>
      <c r="M539" s="571"/>
      <c r="N539" s="571"/>
      <c r="O539" s="571"/>
      <c r="P539" s="571"/>
      <c r="Q539" s="571"/>
    </row>
    <row r="540" spans="2:17">
      <c r="B540" s="567"/>
      <c r="C540" s="568"/>
      <c r="D540" s="568"/>
      <c r="E540" s="630"/>
      <c r="F540" s="570"/>
      <c r="G540" s="571"/>
      <c r="H540" s="571"/>
      <c r="I540" s="571"/>
      <c r="J540" s="571"/>
      <c r="K540" s="571"/>
      <c r="L540" s="571"/>
      <c r="M540" s="571"/>
      <c r="N540" s="571"/>
      <c r="O540" s="571">
        <v>8</v>
      </c>
      <c r="P540" s="571"/>
      <c r="Q540" s="571">
        <f>O540</f>
        <v>8</v>
      </c>
    </row>
    <row r="541" spans="2:17">
      <c r="B541" s="567"/>
      <c r="C541" s="568"/>
      <c r="D541" s="568"/>
      <c r="E541" s="630"/>
      <c r="F541" s="570"/>
      <c r="G541" s="571"/>
      <c r="H541" s="571"/>
      <c r="I541" s="571"/>
      <c r="J541" s="571"/>
      <c r="K541" s="571"/>
      <c r="L541" s="571"/>
      <c r="M541" s="571"/>
      <c r="N541" s="571"/>
      <c r="O541" s="571"/>
      <c r="P541" s="571"/>
      <c r="Q541" s="571"/>
    </row>
    <row r="542" spans="2:17">
      <c r="B542" s="562"/>
      <c r="C542" s="563"/>
      <c r="D542" s="563"/>
      <c r="E542" s="631"/>
      <c r="F542" s="565"/>
      <c r="G542" s="565"/>
      <c r="H542" s="565"/>
      <c r="I542" s="565"/>
      <c r="J542" s="565"/>
      <c r="K542" s="565"/>
      <c r="L542" s="565"/>
      <c r="M542" s="565"/>
      <c r="N542" s="565"/>
      <c r="O542" s="566" t="s">
        <v>116</v>
      </c>
      <c r="P542" s="566" t="s">
        <v>140</v>
      </c>
      <c r="Q542" s="566">
        <f>ROUND(SUM(Q539:Q541),2)</f>
        <v>8</v>
      </c>
    </row>
    <row r="543" spans="2:17" ht="25.5">
      <c r="B543" s="236" t="str">
        <f>ORÇ!B128</f>
        <v xml:space="preserve"> 10.11 </v>
      </c>
      <c r="C543" s="236" t="str">
        <f>ORÇ!D128</f>
        <v>CPOS</v>
      </c>
      <c r="D543" s="236" t="str">
        <f>ORÇ!C128</f>
        <v xml:space="preserve"> 41.11.721 </v>
      </c>
      <c r="E543" s="629" t="str">
        <f>ORÇ!E128</f>
        <v>Luminária LED retangular para poste de 6250 até 6674 lm, eficiência mínima 113 lm/W</v>
      </c>
      <c r="F543" s="236" t="str">
        <f>ORÇ!F128</f>
        <v>un</v>
      </c>
      <c r="G543" s="237"/>
      <c r="H543" s="237"/>
      <c r="I543" s="237"/>
      <c r="J543" s="237"/>
      <c r="K543" s="491"/>
      <c r="L543" s="491"/>
      <c r="M543" s="491"/>
      <c r="N543" s="491"/>
      <c r="O543" s="491" t="s">
        <v>233</v>
      </c>
      <c r="P543" s="491" t="s">
        <v>140</v>
      </c>
      <c r="Q543" s="573" t="s">
        <v>234</v>
      </c>
    </row>
    <row r="544" spans="2:17">
      <c r="B544" s="567"/>
      <c r="C544" s="568"/>
      <c r="D544" s="568"/>
      <c r="E544" s="630"/>
      <c r="F544" s="570"/>
      <c r="G544" s="571"/>
      <c r="H544" s="571"/>
      <c r="I544" s="571"/>
      <c r="J544" s="571"/>
      <c r="K544" s="571"/>
      <c r="L544" s="571"/>
      <c r="M544" s="571"/>
      <c r="N544" s="571"/>
      <c r="O544" s="571"/>
      <c r="P544" s="571"/>
      <c r="Q544" s="571"/>
    </row>
    <row r="545" spans="2:17">
      <c r="B545" s="567"/>
      <c r="C545" s="568"/>
      <c r="D545" s="568"/>
      <c r="E545" s="630"/>
      <c r="F545" s="570"/>
      <c r="G545" s="571"/>
      <c r="H545" s="571"/>
      <c r="I545" s="571"/>
      <c r="J545" s="571"/>
      <c r="K545" s="571"/>
      <c r="L545" s="571"/>
      <c r="M545" s="571"/>
      <c r="N545" s="571"/>
      <c r="O545" s="571">
        <v>8</v>
      </c>
      <c r="P545" s="571"/>
      <c r="Q545" s="571">
        <f>O545</f>
        <v>8</v>
      </c>
    </row>
    <row r="546" spans="2:17">
      <c r="B546" s="567"/>
      <c r="C546" s="568"/>
      <c r="D546" s="568"/>
      <c r="E546" s="630"/>
      <c r="F546" s="570"/>
      <c r="G546" s="571"/>
      <c r="H546" s="571"/>
      <c r="I546" s="571"/>
      <c r="J546" s="571"/>
      <c r="K546" s="571"/>
      <c r="L546" s="571"/>
      <c r="M546" s="571"/>
      <c r="N546" s="571"/>
      <c r="O546" s="571"/>
      <c r="P546" s="571"/>
      <c r="Q546" s="571"/>
    </row>
    <row r="547" spans="2:17">
      <c r="B547" s="562"/>
      <c r="C547" s="563"/>
      <c r="D547" s="563"/>
      <c r="E547" s="631"/>
      <c r="F547" s="565"/>
      <c r="G547" s="565"/>
      <c r="H547" s="565"/>
      <c r="I547" s="565"/>
      <c r="J547" s="565"/>
      <c r="K547" s="565"/>
      <c r="L547" s="565"/>
      <c r="M547" s="565"/>
      <c r="N547" s="565"/>
      <c r="O547" s="566" t="s">
        <v>116</v>
      </c>
      <c r="P547" s="566" t="s">
        <v>140</v>
      </c>
      <c r="Q547" s="566">
        <f>ROUND(SUM(Q544:Q546),2)</f>
        <v>8</v>
      </c>
    </row>
    <row r="548" spans="2:17" ht="25.5">
      <c r="B548" s="236" t="str">
        <f>ORÇ!B129</f>
        <v xml:space="preserve"> 10.12 </v>
      </c>
      <c r="C548" s="236" t="str">
        <f>ORÇ!D129</f>
        <v>SINAPI</v>
      </c>
      <c r="D548" s="236" t="str">
        <f>ORÇ!C129</f>
        <v xml:space="preserve"> 98111 </v>
      </c>
      <c r="E548" s="629" t="str">
        <f>ORÇ!E129</f>
        <v>CAIXA DE INSPEÇÃO PARA ATERRAMENTO, CIRCULAR, EM POLIETILENO, DIÂMETRO INTERNO = 0,3 M. AF_05/2018</v>
      </c>
      <c r="F548" s="236" t="str">
        <f>ORÇ!F129</f>
        <v>UN</v>
      </c>
      <c r="G548" s="237"/>
      <c r="H548" s="237"/>
      <c r="I548" s="237"/>
      <c r="J548" s="237"/>
      <c r="K548" s="491"/>
      <c r="L548" s="491"/>
      <c r="M548" s="491"/>
      <c r="N548" s="491"/>
      <c r="O548" s="491" t="s">
        <v>233</v>
      </c>
      <c r="P548" s="491" t="s">
        <v>140</v>
      </c>
      <c r="Q548" s="573" t="s">
        <v>234</v>
      </c>
    </row>
    <row r="549" spans="2:17">
      <c r="B549" s="567"/>
      <c r="C549" s="568"/>
      <c r="D549" s="568"/>
      <c r="E549" s="630"/>
      <c r="F549" s="570"/>
      <c r="G549" s="571"/>
      <c r="H549" s="571"/>
      <c r="I549" s="571"/>
      <c r="J549" s="571"/>
      <c r="K549" s="571"/>
      <c r="L549" s="571"/>
      <c r="M549" s="571"/>
      <c r="N549" s="571"/>
      <c r="O549" s="571"/>
      <c r="P549" s="571"/>
      <c r="Q549" s="571"/>
    </row>
    <row r="550" spans="2:17">
      <c r="B550" s="567"/>
      <c r="C550" s="568"/>
      <c r="D550" s="568"/>
      <c r="E550" s="630"/>
      <c r="F550" s="570"/>
      <c r="G550" s="571"/>
      <c r="H550" s="571"/>
      <c r="I550" s="571"/>
      <c r="J550" s="571"/>
      <c r="K550" s="571"/>
      <c r="L550" s="571"/>
      <c r="M550" s="571"/>
      <c r="N550" s="571"/>
      <c r="O550" s="571">
        <v>9</v>
      </c>
      <c r="P550" s="571"/>
      <c r="Q550" s="571">
        <f>O550</f>
        <v>9</v>
      </c>
    </row>
    <row r="551" spans="2:17">
      <c r="B551" s="567"/>
      <c r="C551" s="568"/>
      <c r="D551" s="568"/>
      <c r="E551" s="630"/>
      <c r="F551" s="570"/>
      <c r="G551" s="571"/>
      <c r="H551" s="571"/>
      <c r="I551" s="571"/>
      <c r="J551" s="571"/>
      <c r="K551" s="571"/>
      <c r="L551" s="571"/>
      <c r="M551" s="571"/>
      <c r="N551" s="571"/>
      <c r="O551" s="571"/>
      <c r="P551" s="571"/>
      <c r="Q551" s="571"/>
    </row>
    <row r="552" spans="2:17">
      <c r="B552" s="562"/>
      <c r="C552" s="563"/>
      <c r="D552" s="563"/>
      <c r="E552" s="631"/>
      <c r="F552" s="565"/>
      <c r="G552" s="565"/>
      <c r="H552" s="565"/>
      <c r="I552" s="565"/>
      <c r="J552" s="565"/>
      <c r="K552" s="565"/>
      <c r="L552" s="565"/>
      <c r="M552" s="565"/>
      <c r="N552" s="565"/>
      <c r="O552" s="566" t="s">
        <v>116</v>
      </c>
      <c r="P552" s="566" t="s">
        <v>140</v>
      </c>
      <c r="Q552" s="566">
        <f>ROUND(SUM(Q549:Q551),2)</f>
        <v>9</v>
      </c>
    </row>
    <row r="553" spans="2:17" ht="25.5">
      <c r="B553" s="236" t="str">
        <f>ORÇ!B130</f>
        <v xml:space="preserve"> 10.13 </v>
      </c>
      <c r="C553" s="236" t="str">
        <f>ORÇ!D130</f>
        <v>SINAPI</v>
      </c>
      <c r="D553" s="236" t="str">
        <f>ORÇ!C130</f>
        <v xml:space="preserve"> 96985 </v>
      </c>
      <c r="E553" s="629" t="str">
        <f>ORÇ!E130</f>
        <v>HASTE DE ATERRAMENTO 5/8  PARA SPDA - FORNECIMENTO E INSTALAÇÃO. AF_12/2017</v>
      </c>
      <c r="F553" s="236" t="str">
        <f>ORÇ!F130</f>
        <v>UN</v>
      </c>
      <c r="G553" s="237"/>
      <c r="H553" s="237"/>
      <c r="I553" s="237"/>
      <c r="J553" s="237"/>
      <c r="K553" s="491"/>
      <c r="L553" s="491"/>
      <c r="M553" s="491"/>
      <c r="N553" s="491"/>
      <c r="O553" s="491" t="s">
        <v>233</v>
      </c>
      <c r="P553" s="491" t="s">
        <v>140</v>
      </c>
      <c r="Q553" s="573" t="s">
        <v>234</v>
      </c>
    </row>
    <row r="554" spans="2:17">
      <c r="B554" s="567"/>
      <c r="C554" s="568"/>
      <c r="D554" s="568"/>
      <c r="E554" s="630"/>
      <c r="F554" s="570"/>
      <c r="G554" s="571"/>
      <c r="H554" s="571"/>
      <c r="I554" s="571"/>
      <c r="J554" s="571"/>
      <c r="K554" s="571"/>
      <c r="L554" s="571"/>
      <c r="M554" s="571"/>
      <c r="N554" s="571"/>
      <c r="O554" s="571"/>
      <c r="P554" s="571"/>
      <c r="Q554" s="571"/>
    </row>
    <row r="555" spans="2:17">
      <c r="B555" s="567"/>
      <c r="C555" s="568"/>
      <c r="D555" s="568"/>
      <c r="E555" s="630"/>
      <c r="F555" s="570"/>
      <c r="G555" s="571"/>
      <c r="H555" s="571"/>
      <c r="I555" s="571"/>
      <c r="J555" s="571"/>
      <c r="K555" s="571"/>
      <c r="L555" s="571"/>
      <c r="M555" s="571"/>
      <c r="N555" s="571"/>
      <c r="O555" s="571">
        <v>6</v>
      </c>
      <c r="P555" s="571"/>
      <c r="Q555" s="571">
        <f>O555</f>
        <v>6</v>
      </c>
    </row>
    <row r="556" spans="2:17">
      <c r="B556" s="567"/>
      <c r="C556" s="568"/>
      <c r="D556" s="568"/>
      <c r="E556" s="630"/>
      <c r="F556" s="570"/>
      <c r="G556" s="571"/>
      <c r="H556" s="571"/>
      <c r="I556" s="571"/>
      <c r="J556" s="571"/>
      <c r="K556" s="571"/>
      <c r="L556" s="571"/>
      <c r="M556" s="571"/>
      <c r="N556" s="571"/>
      <c r="O556" s="571"/>
      <c r="P556" s="571"/>
      <c r="Q556" s="571"/>
    </row>
    <row r="557" spans="2:17">
      <c r="B557" s="562"/>
      <c r="C557" s="563"/>
      <c r="D557" s="563"/>
      <c r="E557" s="631"/>
      <c r="F557" s="565"/>
      <c r="G557" s="565"/>
      <c r="H557" s="565"/>
      <c r="I557" s="565"/>
      <c r="J557" s="565"/>
      <c r="K557" s="565"/>
      <c r="L557" s="565"/>
      <c r="M557" s="565"/>
      <c r="N557" s="565"/>
      <c r="O557" s="566" t="s">
        <v>116</v>
      </c>
      <c r="P557" s="566" t="s">
        <v>140</v>
      </c>
      <c r="Q557" s="566">
        <f>ROUND(SUM(Q554:Q556),2)</f>
        <v>6</v>
      </c>
    </row>
    <row r="558" spans="2:17" ht="38.25">
      <c r="B558" s="236" t="str">
        <f>ORÇ!B131</f>
        <v xml:space="preserve"> 10.14 </v>
      </c>
      <c r="C558" s="236" t="str">
        <f>ORÇ!D131</f>
        <v>SINAPI</v>
      </c>
      <c r="D558" s="236" t="str">
        <f>ORÇ!C131</f>
        <v xml:space="preserve"> 97891 </v>
      </c>
      <c r="E558" s="629" t="str">
        <f>ORÇ!E131</f>
        <v>CAIXA ENTERRADA ELÉTRICA RETANGULAR, EM ALVENARIA COM BLOCOS DE CONCRETO, FUNDO COM BRITA, DIMENSÕES INTERNAS: 0,4X0,4X0,4 M. AF_05/2018</v>
      </c>
      <c r="F558" s="236" t="str">
        <f>ORÇ!F131</f>
        <v>UN</v>
      </c>
      <c r="G558" s="237"/>
      <c r="H558" s="237"/>
      <c r="I558" s="237"/>
      <c r="J558" s="237"/>
      <c r="K558" s="491"/>
      <c r="L558" s="491"/>
      <c r="M558" s="491"/>
      <c r="N558" s="491"/>
      <c r="O558" s="491" t="s">
        <v>233</v>
      </c>
      <c r="P558" s="491" t="s">
        <v>140</v>
      </c>
      <c r="Q558" s="573" t="s">
        <v>234</v>
      </c>
    </row>
    <row r="559" spans="2:17">
      <c r="B559" s="567"/>
      <c r="C559" s="568"/>
      <c r="D559" s="568"/>
      <c r="E559" s="630"/>
      <c r="F559" s="570"/>
      <c r="G559" s="571"/>
      <c r="H559" s="571"/>
      <c r="I559" s="571"/>
      <c r="J559" s="571"/>
      <c r="K559" s="571"/>
      <c r="L559" s="571"/>
      <c r="M559" s="571"/>
      <c r="N559" s="571"/>
      <c r="O559" s="571"/>
      <c r="P559" s="571"/>
      <c r="Q559" s="571"/>
    </row>
    <row r="560" spans="2:17">
      <c r="B560" s="567"/>
      <c r="C560" s="568"/>
      <c r="D560" s="568"/>
      <c r="E560" s="630"/>
      <c r="F560" s="570"/>
      <c r="G560" s="571"/>
      <c r="H560" s="571"/>
      <c r="I560" s="571"/>
      <c r="J560" s="571"/>
      <c r="K560" s="571"/>
      <c r="L560" s="571"/>
      <c r="M560" s="571"/>
      <c r="N560" s="571"/>
      <c r="O560" s="571">
        <v>1</v>
      </c>
      <c r="P560" s="571"/>
      <c r="Q560" s="571">
        <f>O560</f>
        <v>1</v>
      </c>
    </row>
    <row r="561" spans="2:17">
      <c r="B561" s="567"/>
      <c r="C561" s="568"/>
      <c r="D561" s="568"/>
      <c r="E561" s="630"/>
      <c r="F561" s="570"/>
      <c r="G561" s="571"/>
      <c r="H561" s="571"/>
      <c r="I561" s="571"/>
      <c r="J561" s="571"/>
      <c r="K561" s="571"/>
      <c r="L561" s="571"/>
      <c r="M561" s="571"/>
      <c r="N561" s="571"/>
      <c r="O561" s="571"/>
      <c r="P561" s="571"/>
      <c r="Q561" s="571"/>
    </row>
    <row r="562" spans="2:17">
      <c r="B562" s="562"/>
      <c r="C562" s="563"/>
      <c r="D562" s="563"/>
      <c r="E562" s="631"/>
      <c r="F562" s="565"/>
      <c r="G562" s="565"/>
      <c r="H562" s="565"/>
      <c r="I562" s="565"/>
      <c r="J562" s="565"/>
      <c r="K562" s="565"/>
      <c r="L562" s="565"/>
      <c r="M562" s="565"/>
      <c r="N562" s="565"/>
      <c r="O562" s="566" t="s">
        <v>116</v>
      </c>
      <c r="P562" s="566" t="s">
        <v>140</v>
      </c>
      <c r="Q562" s="566">
        <f>ROUND(SUM(Q559:Q561),2)</f>
        <v>1</v>
      </c>
    </row>
    <row r="563" spans="2:17" ht="25.5">
      <c r="B563" s="236" t="str">
        <f>ORÇ!B132</f>
        <v xml:space="preserve"> 10.15 </v>
      </c>
      <c r="C563" s="236" t="str">
        <f>ORÇ!D132</f>
        <v>SINAPI</v>
      </c>
      <c r="D563" s="236" t="str">
        <f>ORÇ!C132</f>
        <v xml:space="preserve"> 93008 </v>
      </c>
      <c r="E563" s="629" t="str">
        <f>ORÇ!E132</f>
        <v>ELETRODUTO RÍGIDO ROSCÁVEL, PVC, DN 50 MM (1 1/2") - FORNECIMENTO E INSTALAÇÃO. AF_12/2015</v>
      </c>
      <c r="F563" s="236" t="str">
        <f>ORÇ!F132</f>
        <v>M</v>
      </c>
      <c r="G563" s="237"/>
      <c r="H563" s="237"/>
      <c r="I563" s="237"/>
      <c r="J563" s="237"/>
      <c r="K563" s="491"/>
      <c r="L563" s="491"/>
      <c r="M563" s="491" t="s">
        <v>522</v>
      </c>
      <c r="N563" s="491" t="s">
        <v>523</v>
      </c>
      <c r="O563" s="491" t="s">
        <v>233</v>
      </c>
      <c r="P563" s="491" t="s">
        <v>140</v>
      </c>
      <c r="Q563" s="573" t="s">
        <v>234</v>
      </c>
    </row>
    <row r="564" spans="2:17">
      <c r="B564" s="567"/>
      <c r="C564" s="568"/>
      <c r="D564" s="568"/>
      <c r="E564" s="630"/>
      <c r="F564" s="570"/>
      <c r="G564" s="571"/>
      <c r="H564" s="571"/>
      <c r="I564" s="571"/>
      <c r="J564" s="571"/>
      <c r="K564" s="571"/>
      <c r="L564" s="571"/>
      <c r="M564" s="571"/>
      <c r="N564" s="571"/>
      <c r="O564" s="571"/>
      <c r="P564" s="571"/>
      <c r="Q564" s="571"/>
    </row>
    <row r="565" spans="2:17">
      <c r="B565" s="567"/>
      <c r="C565" s="568"/>
      <c r="D565" s="568"/>
      <c r="E565" s="630"/>
      <c r="F565" s="570"/>
      <c r="G565" s="571"/>
      <c r="H565" s="571"/>
      <c r="I565" s="571"/>
      <c r="J565" s="571"/>
      <c r="K565" s="571"/>
      <c r="L565" s="571"/>
      <c r="M565" s="571">
        <v>10</v>
      </c>
      <c r="N565" s="571"/>
      <c r="O565" s="571">
        <v>1</v>
      </c>
      <c r="P565" s="571"/>
      <c r="Q565" s="571">
        <f>O565*M565</f>
        <v>10</v>
      </c>
    </row>
    <row r="566" spans="2:17">
      <c r="B566" s="567"/>
      <c r="C566" s="568"/>
      <c r="D566" s="568"/>
      <c r="E566" s="630"/>
      <c r="F566" s="570"/>
      <c r="G566" s="571"/>
      <c r="H566" s="571"/>
      <c r="I566" s="571"/>
      <c r="J566" s="571"/>
      <c r="K566" s="571"/>
      <c r="L566" s="571"/>
      <c r="M566" s="571"/>
      <c r="N566" s="571"/>
      <c r="O566" s="571"/>
      <c r="P566" s="571"/>
      <c r="Q566" s="571"/>
    </row>
    <row r="567" spans="2:17">
      <c r="B567" s="562"/>
      <c r="C567" s="563"/>
      <c r="D567" s="563"/>
      <c r="E567" s="631"/>
      <c r="F567" s="565"/>
      <c r="G567" s="565"/>
      <c r="H567" s="565"/>
      <c r="I567" s="565"/>
      <c r="J567" s="565"/>
      <c r="K567" s="565"/>
      <c r="L567" s="565"/>
      <c r="M567" s="565"/>
      <c r="N567" s="565"/>
      <c r="O567" s="566" t="s">
        <v>116</v>
      </c>
      <c r="P567" s="566" t="s">
        <v>140</v>
      </c>
      <c r="Q567" s="566">
        <f>ROUND(SUM(Q564:Q566),2)</f>
        <v>10</v>
      </c>
    </row>
    <row r="568" spans="2:17" ht="25.5">
      <c r="B568" s="236" t="str">
        <f>ORÇ!B133</f>
        <v xml:space="preserve"> 10.16 </v>
      </c>
      <c r="C568" s="236" t="str">
        <f>ORÇ!D133</f>
        <v>SINAPI</v>
      </c>
      <c r="D568" s="236" t="str">
        <f>ORÇ!C133</f>
        <v xml:space="preserve"> 93382 </v>
      </c>
      <c r="E568" s="629" t="str">
        <f>ORÇ!E133</f>
        <v>REATERRO MANUAL DE VALAS COM COMPACTAÇÃO MECANIZADA. AF_04/2016</v>
      </c>
      <c r="F568" s="236" t="str">
        <f>ORÇ!F133</f>
        <v>m³</v>
      </c>
      <c r="G568" s="237"/>
      <c r="H568" s="237"/>
      <c r="I568" s="237"/>
      <c r="J568" s="237"/>
      <c r="K568" s="491" t="s">
        <v>622</v>
      </c>
      <c r="L568" s="491" t="s">
        <v>8</v>
      </c>
      <c r="M568" s="491" t="s">
        <v>623</v>
      </c>
      <c r="N568" s="491" t="s">
        <v>523</v>
      </c>
      <c r="O568" s="491" t="s">
        <v>233</v>
      </c>
      <c r="P568" s="491" t="s">
        <v>140</v>
      </c>
      <c r="Q568" s="573" t="s">
        <v>234</v>
      </c>
    </row>
    <row r="569" spans="2:17">
      <c r="B569" s="567"/>
      <c r="C569" s="568"/>
      <c r="D569" s="568"/>
      <c r="E569" s="630"/>
      <c r="F569" s="570"/>
      <c r="G569" s="571"/>
      <c r="H569" s="571"/>
      <c r="I569" s="571"/>
      <c r="J569" s="571"/>
      <c r="K569" s="571"/>
      <c r="L569" s="571"/>
      <c r="M569" s="571"/>
      <c r="N569" s="571"/>
      <c r="O569" s="571"/>
      <c r="P569" s="571"/>
      <c r="Q569" s="571"/>
    </row>
    <row r="570" spans="2:17">
      <c r="B570" s="567"/>
      <c r="C570" s="568"/>
      <c r="D570" s="568"/>
      <c r="E570" s="630"/>
      <c r="F570" s="570"/>
      <c r="G570" s="571"/>
      <c r="H570" s="571"/>
      <c r="I570" s="571"/>
      <c r="J570" s="571"/>
      <c r="K570" s="571">
        <f>Q497</f>
        <v>40.49</v>
      </c>
      <c r="L570" s="571"/>
      <c r="M570" s="571">
        <f>((PI()*0.05^2)*Q502)+((PI()*0.025^2)*Q567)</f>
        <v>0.89331187104825771</v>
      </c>
      <c r="N570" s="571"/>
      <c r="O570" s="571">
        <v>1</v>
      </c>
      <c r="P570" s="571"/>
      <c r="Q570" s="571">
        <f>(K570-M570)*O570</f>
        <v>39.596688128951747</v>
      </c>
    </row>
    <row r="571" spans="2:17">
      <c r="B571" s="567"/>
      <c r="C571" s="568"/>
      <c r="D571" s="568"/>
      <c r="E571" s="630"/>
      <c r="F571" s="570"/>
      <c r="G571" s="571"/>
      <c r="H571" s="571"/>
      <c r="I571" s="571"/>
      <c r="J571" s="571"/>
      <c r="K571" s="571"/>
      <c r="L571" s="571"/>
      <c r="M571" s="571"/>
      <c r="N571" s="571"/>
      <c r="O571" s="571"/>
      <c r="P571" s="571"/>
      <c r="Q571" s="571"/>
    </row>
    <row r="572" spans="2:17">
      <c r="B572" s="562"/>
      <c r="C572" s="563"/>
      <c r="D572" s="563"/>
      <c r="E572" s="631"/>
      <c r="F572" s="565"/>
      <c r="G572" s="565"/>
      <c r="H572" s="565"/>
      <c r="I572" s="565"/>
      <c r="J572" s="565"/>
      <c r="K572" s="565"/>
      <c r="L572" s="565"/>
      <c r="M572" s="565"/>
      <c r="N572" s="565"/>
      <c r="O572" s="566" t="s">
        <v>116</v>
      </c>
      <c r="P572" s="566" t="s">
        <v>140</v>
      </c>
      <c r="Q572" s="566">
        <f>ROUND(SUM(Q569:Q571),2)</f>
        <v>39.6</v>
      </c>
    </row>
    <row r="573" spans="2:17">
      <c r="B573" s="236" t="str">
        <f>ORÇ!B134</f>
        <v xml:space="preserve"> 10.17 </v>
      </c>
      <c r="C573" s="236" t="str">
        <f>ORÇ!D134</f>
        <v>SINAPI</v>
      </c>
      <c r="D573" s="236" t="str">
        <f>ORÇ!C134</f>
        <v xml:space="preserve"> 72897 </v>
      </c>
      <c r="E573" s="629" t="str">
        <f>ORÇ!E134</f>
        <v>CARGA MANUAL DE ENTULHO EM CAMINHAO BASCULANTE 6 M3</v>
      </c>
      <c r="F573" s="236" t="str">
        <f>ORÇ!F134</f>
        <v>m³</v>
      </c>
      <c r="G573" s="237"/>
      <c r="H573" s="237"/>
      <c r="I573" s="237"/>
      <c r="J573" s="237"/>
      <c r="K573" s="491" t="s">
        <v>622</v>
      </c>
      <c r="L573" s="491" t="s">
        <v>8</v>
      </c>
      <c r="M573" s="491" t="s">
        <v>624</v>
      </c>
      <c r="N573" s="491" t="s">
        <v>523</v>
      </c>
      <c r="O573" s="491" t="s">
        <v>233</v>
      </c>
      <c r="P573" s="491" t="s">
        <v>140</v>
      </c>
      <c r="Q573" s="573" t="s">
        <v>234</v>
      </c>
    </row>
    <row r="574" spans="2:17">
      <c r="B574" s="567"/>
      <c r="C574" s="568"/>
      <c r="D574" s="568"/>
      <c r="E574" s="630"/>
      <c r="F574" s="570"/>
      <c r="G574" s="571"/>
      <c r="H574" s="571"/>
      <c r="I574" s="571"/>
      <c r="J574" s="571"/>
      <c r="K574" s="571"/>
      <c r="L574" s="571"/>
      <c r="M574" s="571"/>
      <c r="N574" s="571"/>
      <c r="O574" s="571"/>
      <c r="P574" s="571"/>
      <c r="Q574" s="571"/>
    </row>
    <row r="575" spans="2:17">
      <c r="B575" s="567"/>
      <c r="C575" s="568"/>
      <c r="D575" s="568"/>
      <c r="E575" s="630" t="s">
        <v>625</v>
      </c>
      <c r="F575" s="570"/>
      <c r="G575" s="571"/>
      <c r="H575" s="571"/>
      <c r="I575" s="571"/>
      <c r="J575" s="571"/>
      <c r="K575" s="571">
        <f>Q497</f>
        <v>40.49</v>
      </c>
      <c r="L575" s="571"/>
      <c r="M575" s="571">
        <f>Q572</f>
        <v>39.6</v>
      </c>
      <c r="N575" s="571"/>
      <c r="O575" s="571">
        <v>1.2</v>
      </c>
      <c r="P575" s="571"/>
      <c r="Q575" s="571">
        <f>(K575-M575)*O575</f>
        <v>1.0680000000000007</v>
      </c>
    </row>
    <row r="576" spans="2:17">
      <c r="B576" s="567"/>
      <c r="C576" s="568"/>
      <c r="D576" s="568"/>
      <c r="E576" s="630"/>
      <c r="F576" s="570"/>
      <c r="G576" s="571"/>
      <c r="H576" s="571"/>
      <c r="I576" s="571"/>
      <c r="J576" s="571"/>
      <c r="K576" s="571"/>
      <c r="L576" s="571"/>
      <c r="M576" s="571"/>
      <c r="N576" s="571"/>
      <c r="O576" s="571"/>
      <c r="P576" s="571"/>
      <c r="Q576" s="571"/>
    </row>
    <row r="577" spans="2:17">
      <c r="B577" s="562"/>
      <c r="C577" s="563"/>
      <c r="D577" s="563"/>
      <c r="E577" s="631"/>
      <c r="F577" s="565"/>
      <c r="G577" s="565"/>
      <c r="H577" s="565"/>
      <c r="I577" s="565"/>
      <c r="J577" s="565"/>
      <c r="K577" s="565"/>
      <c r="L577" s="565"/>
      <c r="M577" s="565"/>
      <c r="N577" s="565"/>
      <c r="O577" s="566" t="s">
        <v>116</v>
      </c>
      <c r="P577" s="566" t="s">
        <v>140</v>
      </c>
      <c r="Q577" s="566">
        <f>ROUND(SUM(Q574:Q576),2)</f>
        <v>1.07</v>
      </c>
    </row>
    <row r="578" spans="2:17" ht="25.5">
      <c r="B578" s="236" t="str">
        <f>ORÇ!B135</f>
        <v xml:space="preserve"> 10.18 </v>
      </c>
      <c r="C578" s="236" t="str">
        <f>ORÇ!D135</f>
        <v>SINAPI</v>
      </c>
      <c r="D578" s="236" t="str">
        <f>ORÇ!C135</f>
        <v xml:space="preserve"> 97914 </v>
      </c>
      <c r="E578" s="629" t="str">
        <f>ORÇ!E135</f>
        <v>TRANSPORTE COM CAMINHÃO BASCULANTE DE 6 M3, EM VIA URBANA PAVIMENTADA, DMT ATÉ 30 KM (UNIDADE: M3XKM). AF_01/2018</v>
      </c>
      <c r="F578" s="236" t="str">
        <f>ORÇ!F135</f>
        <v>M3XKM</v>
      </c>
      <c r="G578" s="237"/>
      <c r="H578" s="237"/>
      <c r="I578" s="237"/>
      <c r="J578" s="237"/>
      <c r="K578" s="491" t="s">
        <v>533</v>
      </c>
      <c r="L578" s="491" t="s">
        <v>523</v>
      </c>
      <c r="M578" s="491" t="s">
        <v>531</v>
      </c>
      <c r="N578" s="491" t="s">
        <v>523</v>
      </c>
      <c r="O578" s="491" t="s">
        <v>233</v>
      </c>
      <c r="P578" s="491" t="s">
        <v>140</v>
      </c>
      <c r="Q578" s="573" t="s">
        <v>234</v>
      </c>
    </row>
    <row r="579" spans="2:17">
      <c r="B579" s="567"/>
      <c r="C579" s="568"/>
      <c r="D579" s="568"/>
      <c r="E579" s="630"/>
      <c r="F579" s="570"/>
      <c r="G579" s="571"/>
      <c r="H579" s="571"/>
      <c r="I579" s="571"/>
      <c r="J579" s="571"/>
      <c r="K579" s="571"/>
      <c r="L579" s="571"/>
      <c r="M579" s="571"/>
      <c r="N579" s="571"/>
      <c r="O579" s="571"/>
      <c r="P579" s="571"/>
      <c r="Q579" s="571"/>
    </row>
    <row r="580" spans="2:17">
      <c r="B580" s="567"/>
      <c r="C580" s="568"/>
      <c r="D580" s="568"/>
      <c r="E580" s="630"/>
      <c r="F580" s="570"/>
      <c r="G580" s="571"/>
      <c r="H580" s="571"/>
      <c r="I580" s="571"/>
      <c r="J580" s="571"/>
      <c r="K580" s="571">
        <v>15</v>
      </c>
      <c r="L580" s="571"/>
      <c r="M580" s="571">
        <f>Q577</f>
        <v>1.07</v>
      </c>
      <c r="N580" s="571"/>
      <c r="O580" s="571">
        <v>1</v>
      </c>
      <c r="P580" s="571"/>
      <c r="Q580" s="571">
        <f>O580*M580*K580</f>
        <v>16.05</v>
      </c>
    </row>
    <row r="581" spans="2:17">
      <c r="B581" s="567"/>
      <c r="C581" s="568"/>
      <c r="D581" s="568"/>
      <c r="E581" s="630"/>
      <c r="F581" s="570"/>
      <c r="G581" s="571"/>
      <c r="H581" s="571"/>
      <c r="I581" s="571"/>
      <c r="J581" s="571"/>
      <c r="K581" s="571"/>
      <c r="L581" s="571"/>
      <c r="M581" s="571"/>
      <c r="N581" s="571"/>
      <c r="O581" s="571"/>
      <c r="P581" s="571"/>
      <c r="Q581" s="571"/>
    </row>
    <row r="582" spans="2:17">
      <c r="B582" s="562"/>
      <c r="C582" s="563"/>
      <c r="D582" s="563"/>
      <c r="E582" s="631"/>
      <c r="F582" s="565"/>
      <c r="G582" s="565"/>
      <c r="H582" s="565"/>
      <c r="I582" s="565"/>
      <c r="J582" s="565"/>
      <c r="K582" s="565"/>
      <c r="L582" s="565"/>
      <c r="M582" s="565"/>
      <c r="N582" s="565"/>
      <c r="O582" s="566" t="s">
        <v>116</v>
      </c>
      <c r="P582" s="566" t="s">
        <v>140</v>
      </c>
      <c r="Q582" s="566">
        <f>ROUND(SUM(Q579:Q581),2)</f>
        <v>16.05</v>
      </c>
    </row>
    <row r="583" spans="2:17">
      <c r="B583" s="635" t="str">
        <f>ORÇ!B136</f>
        <v xml:space="preserve"> 11 </v>
      </c>
      <c r="C583" s="635"/>
      <c r="D583" s="635"/>
      <c r="E583" s="636" t="str">
        <f>ORÇ!E136</f>
        <v>LIMPEZA FINAL</v>
      </c>
      <c r="F583" s="635"/>
      <c r="G583" s="637"/>
      <c r="H583" s="637"/>
      <c r="I583" s="637"/>
      <c r="J583" s="637"/>
      <c r="K583" s="637"/>
      <c r="L583" s="637"/>
      <c r="M583" s="637"/>
      <c r="N583" s="637"/>
      <c r="O583" s="637"/>
      <c r="P583" s="637"/>
      <c r="Q583" s="638"/>
    </row>
    <row r="584" spans="2:17">
      <c r="B584" s="236" t="str">
        <f>ORÇ!B137</f>
        <v xml:space="preserve"> 11.1 </v>
      </c>
      <c r="C584" s="236" t="str">
        <f>ORÇ!D137</f>
        <v>CPOS</v>
      </c>
      <c r="D584" s="236" t="str">
        <f>ORÇ!C137</f>
        <v xml:space="preserve"> 55.01.020 </v>
      </c>
      <c r="E584" s="629" t="str">
        <f>ORÇ!E137</f>
        <v>Limpeza final da obra</v>
      </c>
      <c r="F584" s="236" t="str">
        <f>ORÇ!F137</f>
        <v>m²</v>
      </c>
      <c r="G584" s="237"/>
      <c r="H584" s="237"/>
      <c r="I584" s="237"/>
      <c r="J584" s="237"/>
      <c r="K584" s="491"/>
      <c r="L584" s="491"/>
      <c r="M584" s="491" t="s">
        <v>525</v>
      </c>
      <c r="N584" s="491" t="s">
        <v>523</v>
      </c>
      <c r="O584" s="491" t="s">
        <v>233</v>
      </c>
      <c r="P584" s="491" t="s">
        <v>140</v>
      </c>
      <c r="Q584" s="573" t="s">
        <v>234</v>
      </c>
    </row>
    <row r="585" spans="2:17">
      <c r="B585" s="567"/>
      <c r="C585" s="568"/>
      <c r="D585" s="568"/>
      <c r="E585" s="630"/>
      <c r="F585" s="570"/>
      <c r="G585" s="571"/>
      <c r="H585" s="571"/>
      <c r="I585" s="571"/>
      <c r="J585" s="571"/>
      <c r="K585" s="571"/>
      <c r="L585" s="571"/>
      <c r="M585" s="571"/>
      <c r="N585" s="571"/>
      <c r="O585" s="571"/>
      <c r="P585" s="571"/>
      <c r="Q585" s="571"/>
    </row>
    <row r="586" spans="2:17">
      <c r="B586" s="567"/>
      <c r="C586" s="568"/>
      <c r="D586" s="568"/>
      <c r="E586" s="630"/>
      <c r="F586" s="570"/>
      <c r="G586" s="571"/>
      <c r="H586" s="571"/>
      <c r="I586" s="571"/>
      <c r="J586" s="571"/>
      <c r="K586" s="571"/>
      <c r="L586" s="571"/>
      <c r="M586" s="571">
        <v>543.20000000000005</v>
      </c>
      <c r="N586" s="571"/>
      <c r="O586" s="571">
        <v>1</v>
      </c>
      <c r="P586" s="571"/>
      <c r="Q586" s="571">
        <f>O586*M586</f>
        <v>543.20000000000005</v>
      </c>
    </row>
    <row r="587" spans="2:17">
      <c r="B587" s="567"/>
      <c r="C587" s="568"/>
      <c r="D587" s="568"/>
      <c r="E587" s="630"/>
      <c r="F587" s="570"/>
      <c r="G587" s="571"/>
      <c r="H587" s="571"/>
      <c r="I587" s="571"/>
      <c r="J587" s="571"/>
      <c r="K587" s="571"/>
      <c r="L587" s="571"/>
      <c r="M587" s="571"/>
      <c r="N587" s="571"/>
      <c r="O587" s="571"/>
      <c r="P587" s="571"/>
      <c r="Q587" s="571"/>
    </row>
    <row r="588" spans="2:17">
      <c r="B588" s="562"/>
      <c r="C588" s="563"/>
      <c r="D588" s="563"/>
      <c r="E588" s="631"/>
      <c r="F588" s="565"/>
      <c r="G588" s="565"/>
      <c r="H588" s="565"/>
      <c r="I588" s="565"/>
      <c r="J588" s="565"/>
      <c r="K588" s="565"/>
      <c r="L588" s="565"/>
      <c r="M588" s="565"/>
      <c r="N588" s="565"/>
      <c r="O588" s="566" t="s">
        <v>116</v>
      </c>
      <c r="P588" s="566" t="s">
        <v>140</v>
      </c>
      <c r="Q588" s="566">
        <f>ROUND(SUM(Q585:Q587),2)</f>
        <v>543.20000000000005</v>
      </c>
    </row>
    <row r="589" spans="2:17">
      <c r="B589" s="551"/>
      <c r="C589" s="552"/>
      <c r="D589" s="552"/>
      <c r="E589" s="632"/>
      <c r="F589" s="551"/>
      <c r="G589" s="554"/>
      <c r="H589" s="554"/>
      <c r="I589" s="554"/>
      <c r="J589" s="554"/>
      <c r="K589" s="554"/>
      <c r="L589" s="554"/>
      <c r="M589" s="554"/>
      <c r="N589" s="554"/>
      <c r="O589" s="554"/>
      <c r="P589" s="554"/>
      <c r="Q589" s="554"/>
    </row>
    <row r="590" spans="2:17">
      <c r="B590" s="69"/>
      <c r="C590" s="69"/>
      <c r="D590" s="69"/>
      <c r="E590" s="585"/>
      <c r="F590" s="121"/>
      <c r="G590" s="69"/>
      <c r="H590" s="69"/>
      <c r="I590" s="69"/>
      <c r="J590" s="69"/>
      <c r="K590" s="69"/>
      <c r="L590" s="69"/>
      <c r="M590" s="69"/>
      <c r="N590" s="69"/>
      <c r="O590" s="69"/>
      <c r="P590" s="69"/>
      <c r="Q590" s="69"/>
    </row>
    <row r="591" spans="2:17">
      <c r="B591" s="555" t="str">
        <f>INFO!B7</f>
        <v>Espririto Santo do Pinhal/SP</v>
      </c>
      <c r="C591" s="732">
        <f ca="1">INFO!B31</f>
        <v>44011</v>
      </c>
      <c r="D591" s="732"/>
      <c r="E591" s="732"/>
      <c r="F591" s="121"/>
      <c r="G591" s="69"/>
      <c r="H591" s="69"/>
      <c r="I591" s="69"/>
      <c r="J591" s="76"/>
      <c r="K591" s="76"/>
      <c r="L591" s="76"/>
      <c r="M591" s="76"/>
      <c r="N591" s="76"/>
      <c r="O591" s="76"/>
      <c r="P591" s="76"/>
      <c r="Q591" s="76"/>
    </row>
    <row r="592" spans="2:17">
      <c r="B592" s="69"/>
      <c r="C592" s="69"/>
      <c r="D592" s="69"/>
      <c r="E592" s="585"/>
      <c r="F592" s="121"/>
      <c r="G592" s="69"/>
      <c r="H592" s="69"/>
      <c r="I592" s="69"/>
      <c r="J592" s="69"/>
      <c r="K592" s="69"/>
      <c r="L592" s="69"/>
      <c r="M592" s="69"/>
      <c r="N592" s="69"/>
      <c r="O592" s="69"/>
      <c r="P592" s="69"/>
      <c r="Q592" s="69"/>
    </row>
    <row r="593" spans="2:17">
      <c r="B593" s="69"/>
      <c r="C593" s="69"/>
      <c r="D593" s="69"/>
      <c r="E593" s="585"/>
      <c r="F593" s="121"/>
      <c r="G593" s="69"/>
      <c r="H593" s="69"/>
      <c r="I593" s="69"/>
      <c r="J593" s="69"/>
      <c r="K593" s="69"/>
      <c r="L593" s="69"/>
      <c r="M593" s="69"/>
      <c r="N593" s="69"/>
      <c r="O593" s="69"/>
      <c r="P593" s="69"/>
      <c r="Q593" s="69"/>
    </row>
    <row r="594" spans="2:17">
      <c r="B594" s="69"/>
      <c r="C594" s="69"/>
      <c r="D594" s="69"/>
      <c r="E594" s="633" t="s">
        <v>141</v>
      </c>
      <c r="F594" s="121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69"/>
    </row>
    <row r="595" spans="2:17">
      <c r="B595" s="69"/>
      <c r="C595" s="69"/>
      <c r="D595" s="69"/>
      <c r="E595" s="634" t="str">
        <f>INFO!A38</f>
        <v>Responsável pelo Tomador</v>
      </c>
      <c r="F595" s="121"/>
      <c r="G595" s="69"/>
      <c r="H595" s="69"/>
      <c r="I595" s="69"/>
      <c r="J595" s="69"/>
      <c r="K595" s="558" t="str">
        <f>INFO!A27</f>
        <v>Responsável técnico pelo Orçamento</v>
      </c>
      <c r="L595" s="559"/>
      <c r="M595" s="646"/>
      <c r="N595" s="559"/>
      <c r="O595" s="559"/>
      <c r="P595" s="559"/>
      <c r="Q595" s="69"/>
    </row>
    <row r="596" spans="2:17">
      <c r="B596" s="69"/>
      <c r="C596" s="69"/>
      <c r="D596" s="69"/>
      <c r="E596" s="644" t="str">
        <f>INFO!B39</f>
        <v>Sergio Del Bianchi Junior</v>
      </c>
      <c r="F596" s="121"/>
      <c r="G596" s="69"/>
      <c r="H596" s="69"/>
      <c r="I596" s="69"/>
      <c r="J596" s="69"/>
      <c r="K596" s="111" t="str">
        <f>INFO!A28</f>
        <v>Arquiteto(a):</v>
      </c>
      <c r="L596" s="69"/>
      <c r="M596" s="647" t="str">
        <f>INFO!B28</f>
        <v>Elton Maeda</v>
      </c>
      <c r="N596" s="69"/>
      <c r="O596" s="69"/>
      <c r="P596" s="69"/>
      <c r="Q596" s="69"/>
    </row>
    <row r="597" spans="2:17">
      <c r="B597" s="69"/>
      <c r="C597" s="69"/>
      <c r="D597" s="69"/>
      <c r="E597" s="644" t="str">
        <f>INFO!B40</f>
        <v>Prefeito Municipal de Esperito Santo do Pinhal</v>
      </c>
      <c r="F597" s="121"/>
      <c r="G597" s="69"/>
      <c r="H597" s="69"/>
      <c r="I597" s="69"/>
      <c r="J597" s="69"/>
      <c r="K597" s="111" t="str">
        <f>INFO!A29</f>
        <v>CAU:</v>
      </c>
      <c r="L597" s="69"/>
      <c r="M597" s="647" t="str">
        <f>INFO!B29</f>
        <v>A72570-6</v>
      </c>
      <c r="N597" s="69"/>
      <c r="O597" s="69"/>
      <c r="P597" s="69"/>
      <c r="Q597" s="69"/>
    </row>
    <row r="598" spans="2:17">
      <c r="B598" s="69"/>
      <c r="C598" s="69"/>
      <c r="D598" s="69"/>
      <c r="E598" s="645"/>
      <c r="F598" s="121"/>
      <c r="G598" s="69"/>
      <c r="H598" s="69"/>
      <c r="I598" s="69"/>
      <c r="J598" s="69"/>
      <c r="K598" s="111" t="s">
        <v>24</v>
      </c>
      <c r="L598" s="69"/>
      <c r="M598" s="647">
        <f>INFO!B30</f>
        <v>0</v>
      </c>
      <c r="N598" s="69"/>
      <c r="O598" s="69"/>
      <c r="P598" s="69"/>
      <c r="Q598" s="69"/>
    </row>
  </sheetData>
  <mergeCells count="7">
    <mergeCell ref="C591:E591"/>
    <mergeCell ref="B1:Q1"/>
    <mergeCell ref="B2:Q2"/>
    <mergeCell ref="B4:Q4"/>
    <mergeCell ref="O6:Q8"/>
    <mergeCell ref="G10:Q10"/>
    <mergeCell ref="E5:I5"/>
  </mergeCells>
  <printOptions horizontalCentered="1"/>
  <pageMargins left="0.51181102362204722" right="0.51181102362204722" top="0.19685039370078741" bottom="0.59055118110236227" header="0.31496062992125984" footer="0.31496062992125984"/>
  <pageSetup paperSize="9" scale="42" fitToHeight="99" orientation="portrait" horizontalDpi="4294967293" verticalDpi="4294967293" r:id="rId1"/>
  <headerFooter>
    <oddFooter>&amp;R&amp;P 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I40"/>
  <sheetViews>
    <sheetView view="pageBreakPreview" zoomScaleSheetLayoutView="100" workbookViewId="0">
      <selection activeCell="B12" sqref="B12"/>
    </sheetView>
  </sheetViews>
  <sheetFormatPr defaultRowHeight="15"/>
  <cols>
    <col min="1" max="1" width="10.140625" customWidth="1"/>
    <col min="2" max="2" width="39.140625" customWidth="1"/>
    <col min="3" max="3" width="16.7109375" customWidth="1"/>
    <col min="4" max="12" width="18.7109375" customWidth="1"/>
    <col min="13" max="13" width="0.5703125" customWidth="1"/>
    <col min="14" max="14" width="13.7109375" customWidth="1"/>
  </cols>
  <sheetData>
    <row r="1" spans="1:9" ht="34.5" customHeight="1">
      <c r="B1" s="499" t="s">
        <v>241</v>
      </c>
    </row>
    <row r="2" spans="1:9" ht="16.5" customHeight="1">
      <c r="A2" s="744" t="s">
        <v>0</v>
      </c>
      <c r="B2" s="744"/>
      <c r="C2" s="744"/>
      <c r="D2" s="744"/>
      <c r="E2" s="744"/>
      <c r="F2" s="744"/>
      <c r="G2" s="744"/>
      <c r="H2" s="673"/>
    </row>
    <row r="3" spans="1:9" ht="15.75" customHeight="1" thickBot="1">
      <c r="A3" s="745" t="s">
        <v>1</v>
      </c>
      <c r="B3" s="745"/>
      <c r="C3" s="745"/>
      <c r="D3" s="745"/>
      <c r="E3" s="745"/>
      <c r="F3" s="745"/>
      <c r="G3" s="745"/>
      <c r="H3" s="673"/>
    </row>
    <row r="4" spans="1:9" ht="36" customHeight="1" thickBot="1">
      <c r="A4" s="69"/>
      <c r="B4" s="746" t="str">
        <f>INFO!B6</f>
        <v>Prefeitura Municipal de Espirito Santo do Pinhal</v>
      </c>
      <c r="C4" s="747"/>
      <c r="D4" s="747"/>
      <c r="E4" s="747"/>
      <c r="F4" s="69"/>
      <c r="G4" s="69"/>
      <c r="H4" s="69"/>
    </row>
    <row r="5" spans="1:9" ht="15" customHeight="1" thickTop="1">
      <c r="A5" s="91" t="s">
        <v>138</v>
      </c>
      <c r="B5" s="124" t="str">
        <f>INFO!$B$20</f>
        <v>Revitalização da Pista de Skate</v>
      </c>
      <c r="C5" s="124"/>
      <c r="D5" s="624"/>
      <c r="E5" s="532" t="s">
        <v>628</v>
      </c>
      <c r="F5" s="624" t="str">
        <f>INFO!B28</f>
        <v>Elton Maeda</v>
      </c>
      <c r="G5" s="674"/>
      <c r="H5" s="69"/>
    </row>
    <row r="6" spans="1:9">
      <c r="A6" s="535" t="s">
        <v>89</v>
      </c>
      <c r="B6" s="527" t="str">
        <f>INFO!B21</f>
        <v>Rua Jabobe Worms, Centro - Espirito Santo do Pinhal/SP</v>
      </c>
      <c r="C6" s="527"/>
      <c r="D6" s="625"/>
      <c r="E6" s="536" t="s">
        <v>27</v>
      </c>
      <c r="F6" s="677" t="str">
        <f>INFO!B29</f>
        <v>A72570-6</v>
      </c>
      <c r="G6" s="675" t="str">
        <f>INFO!B25</f>
        <v>REVISÃO 00</v>
      </c>
      <c r="H6" s="69"/>
      <c r="I6" s="69"/>
    </row>
    <row r="7" spans="1:9" ht="15" customHeight="1" thickBot="1">
      <c r="A7" s="660" t="s">
        <v>90</v>
      </c>
      <c r="B7" s="661" t="str">
        <f>INFO!B7</f>
        <v>Espririto Santo do Pinhal/SP</v>
      </c>
      <c r="C7" s="661"/>
      <c r="D7" s="662"/>
      <c r="E7" s="663" t="s">
        <v>92</v>
      </c>
      <c r="F7" s="678">
        <f>INFO!B30</f>
        <v>0</v>
      </c>
      <c r="G7" s="676"/>
      <c r="H7" s="69"/>
      <c r="I7" s="69"/>
    </row>
    <row r="8" spans="1:9" ht="15.75" thickTop="1">
      <c r="A8" s="640"/>
      <c r="B8" s="640" t="s">
        <v>273</v>
      </c>
      <c r="C8" s="640" t="s">
        <v>274</v>
      </c>
      <c r="D8" s="728" t="s">
        <v>275</v>
      </c>
      <c r="E8" s="728"/>
      <c r="F8" s="748" t="s">
        <v>276</v>
      </c>
      <c r="G8" s="749"/>
      <c r="H8" s="69"/>
      <c r="I8" s="69"/>
    </row>
    <row r="9" spans="1:9" ht="63.75">
      <c r="A9" s="639"/>
      <c r="B9" s="639" t="s">
        <v>277</v>
      </c>
      <c r="C9" s="639" t="s">
        <v>278</v>
      </c>
      <c r="D9" s="729" t="s">
        <v>629</v>
      </c>
      <c r="E9" s="729"/>
      <c r="F9" s="729" t="s">
        <v>630</v>
      </c>
      <c r="G9" s="729"/>
      <c r="H9" s="69"/>
      <c r="I9" s="69"/>
    </row>
    <row r="10" spans="1:9">
      <c r="A10" s="730" t="s">
        <v>634</v>
      </c>
      <c r="B10" s="731"/>
      <c r="C10" s="731"/>
      <c r="D10" s="731"/>
      <c r="E10" s="731"/>
      <c r="F10" s="731"/>
      <c r="G10" s="731"/>
      <c r="H10" s="69"/>
      <c r="I10" s="69"/>
    </row>
    <row r="11" spans="1:9">
      <c r="A11" s="602" t="s">
        <v>173</v>
      </c>
      <c r="B11" s="602" t="s">
        <v>282</v>
      </c>
      <c r="C11" s="603" t="s">
        <v>635</v>
      </c>
      <c r="D11" s="603" t="s">
        <v>636</v>
      </c>
      <c r="E11" s="603" t="s">
        <v>637</v>
      </c>
      <c r="F11" s="603" t="s">
        <v>638</v>
      </c>
      <c r="G11" s="69"/>
      <c r="H11" s="69"/>
      <c r="I11" s="69"/>
    </row>
    <row r="12" spans="1:9" ht="26.25" thickBot="1">
      <c r="A12" s="605" t="s">
        <v>288</v>
      </c>
      <c r="B12" s="605" t="s">
        <v>289</v>
      </c>
      <c r="C12" s="606" t="s">
        <v>639</v>
      </c>
      <c r="D12" s="672" t="s">
        <v>639</v>
      </c>
      <c r="E12" s="606" t="s">
        <v>640</v>
      </c>
      <c r="F12" s="606" t="s">
        <v>640</v>
      </c>
      <c r="G12" s="69"/>
      <c r="H12" s="69"/>
      <c r="I12" s="69"/>
    </row>
    <row r="13" spans="1:9" ht="27" thickTop="1" thickBot="1">
      <c r="A13" s="605" t="s">
        <v>295</v>
      </c>
      <c r="B13" s="605" t="s">
        <v>296</v>
      </c>
      <c r="C13" s="606" t="s">
        <v>641</v>
      </c>
      <c r="D13" s="672" t="s">
        <v>641</v>
      </c>
      <c r="E13" s="606" t="s">
        <v>640</v>
      </c>
      <c r="F13" s="606" t="s">
        <v>640</v>
      </c>
      <c r="G13" s="69"/>
      <c r="H13" s="69"/>
      <c r="I13" s="69"/>
    </row>
    <row r="14" spans="1:9" ht="27" thickTop="1" thickBot="1">
      <c r="A14" s="605" t="s">
        <v>318</v>
      </c>
      <c r="B14" s="605" t="s">
        <v>319</v>
      </c>
      <c r="C14" s="606" t="s">
        <v>642</v>
      </c>
      <c r="D14" s="672" t="s">
        <v>643</v>
      </c>
      <c r="E14" s="672" t="s">
        <v>643</v>
      </c>
      <c r="F14" s="606" t="s">
        <v>640</v>
      </c>
      <c r="G14" s="69"/>
      <c r="H14" s="69"/>
    </row>
    <row r="15" spans="1:9" ht="34.5" customHeight="1" thickTop="1" thickBot="1">
      <c r="A15" s="605" t="s">
        <v>338</v>
      </c>
      <c r="B15" s="605" t="s">
        <v>339</v>
      </c>
      <c r="C15" s="606" t="s">
        <v>644</v>
      </c>
      <c r="D15" s="606" t="s">
        <v>640</v>
      </c>
      <c r="E15" s="672" t="s">
        <v>644</v>
      </c>
      <c r="F15" s="606" t="s">
        <v>640</v>
      </c>
      <c r="G15" s="69"/>
      <c r="H15" s="69"/>
    </row>
    <row r="16" spans="1:9" ht="27" thickTop="1" thickBot="1">
      <c r="A16" s="605" t="s">
        <v>354</v>
      </c>
      <c r="B16" s="605" t="s">
        <v>355</v>
      </c>
      <c r="C16" s="606" t="s">
        <v>666</v>
      </c>
      <c r="D16" s="606" t="s">
        <v>640</v>
      </c>
      <c r="E16" s="672" t="s">
        <v>666</v>
      </c>
      <c r="F16" s="606" t="s">
        <v>640</v>
      </c>
      <c r="G16" s="69"/>
      <c r="H16" s="69"/>
    </row>
    <row r="17" spans="1:8" ht="27" thickTop="1" thickBot="1">
      <c r="A17" s="605" t="s">
        <v>416</v>
      </c>
      <c r="B17" s="605" t="s">
        <v>417</v>
      </c>
      <c r="C17" s="606" t="s">
        <v>667</v>
      </c>
      <c r="D17" s="606" t="s">
        <v>640</v>
      </c>
      <c r="E17" s="672" t="s">
        <v>667</v>
      </c>
      <c r="F17" s="606" t="s">
        <v>640</v>
      </c>
      <c r="G17" s="69"/>
      <c r="H17" s="69"/>
    </row>
    <row r="18" spans="1:8" ht="27" thickTop="1" thickBot="1">
      <c r="A18" s="605" t="s">
        <v>434</v>
      </c>
      <c r="B18" s="605" t="s">
        <v>435</v>
      </c>
      <c r="C18" s="606" t="s">
        <v>645</v>
      </c>
      <c r="D18" s="606" t="s">
        <v>640</v>
      </c>
      <c r="E18" s="672" t="s">
        <v>645</v>
      </c>
      <c r="F18" s="606" t="s">
        <v>640</v>
      </c>
      <c r="G18" s="69"/>
      <c r="H18" s="69"/>
    </row>
    <row r="19" spans="1:8" ht="27" thickTop="1" thickBot="1">
      <c r="A19" s="605" t="s">
        <v>446</v>
      </c>
      <c r="B19" s="605" t="s">
        <v>587</v>
      </c>
      <c r="C19" s="606" t="s">
        <v>646</v>
      </c>
      <c r="D19" s="606" t="s">
        <v>640</v>
      </c>
      <c r="E19" s="672" t="s">
        <v>646</v>
      </c>
      <c r="F19" s="606" t="s">
        <v>640</v>
      </c>
      <c r="G19" s="69"/>
      <c r="H19" s="69"/>
    </row>
    <row r="20" spans="1:8" ht="15.75" customHeight="1" thickTop="1" thickBot="1">
      <c r="A20" s="605" t="s">
        <v>473</v>
      </c>
      <c r="B20" s="605" t="s">
        <v>447</v>
      </c>
      <c r="C20" s="606" t="s">
        <v>668</v>
      </c>
      <c r="D20" s="606" t="s">
        <v>640</v>
      </c>
      <c r="E20" s="606" t="s">
        <v>640</v>
      </c>
      <c r="F20" s="672" t="s">
        <v>668</v>
      </c>
      <c r="G20" s="69"/>
      <c r="H20" s="69"/>
    </row>
    <row r="21" spans="1:8" ht="27" thickTop="1" thickBot="1">
      <c r="A21" s="605" t="s">
        <v>508</v>
      </c>
      <c r="B21" s="605" t="s">
        <v>474</v>
      </c>
      <c r="C21" s="606" t="s">
        <v>647</v>
      </c>
      <c r="D21" s="606" t="s">
        <v>640</v>
      </c>
      <c r="E21" s="606" t="s">
        <v>640</v>
      </c>
      <c r="F21" s="672" t="s">
        <v>647</v>
      </c>
      <c r="G21" s="69"/>
      <c r="H21" s="69"/>
    </row>
    <row r="22" spans="1:8" ht="15" customHeight="1" thickTop="1" thickBot="1">
      <c r="A22" s="605" t="s">
        <v>585</v>
      </c>
      <c r="B22" s="605" t="s">
        <v>509</v>
      </c>
      <c r="C22" s="606" t="s">
        <v>648</v>
      </c>
      <c r="D22" s="606" t="s">
        <v>640</v>
      </c>
      <c r="E22" s="606" t="s">
        <v>640</v>
      </c>
      <c r="F22" s="672" t="s">
        <v>648</v>
      </c>
      <c r="G22" s="69"/>
      <c r="H22" s="69"/>
    </row>
    <row r="23" spans="1:8" ht="15" customHeight="1" thickTop="1">
      <c r="A23" s="729" t="s">
        <v>649</v>
      </c>
      <c r="B23" s="729"/>
      <c r="C23" s="679"/>
      <c r="D23" s="680" t="s">
        <v>669</v>
      </c>
      <c r="E23" s="680" t="s">
        <v>670</v>
      </c>
      <c r="F23" s="680" t="s">
        <v>671</v>
      </c>
      <c r="G23" s="69"/>
      <c r="H23" s="69"/>
    </row>
    <row r="24" spans="1:8">
      <c r="A24" s="729" t="s">
        <v>650</v>
      </c>
      <c r="B24" s="729"/>
      <c r="C24" s="679"/>
      <c r="D24" s="680" t="s">
        <v>651</v>
      </c>
      <c r="E24" s="680" t="s">
        <v>672</v>
      </c>
      <c r="F24" s="680" t="s">
        <v>673</v>
      </c>
      <c r="G24" s="69"/>
      <c r="H24" s="69"/>
    </row>
    <row r="25" spans="1:8" ht="15" customHeight="1">
      <c r="A25" s="729" t="s">
        <v>652</v>
      </c>
      <c r="B25" s="729"/>
      <c r="C25" s="679"/>
      <c r="D25" s="680" t="s">
        <v>669</v>
      </c>
      <c r="E25" s="680" t="s">
        <v>674</v>
      </c>
      <c r="F25" s="680" t="s">
        <v>653</v>
      </c>
      <c r="G25" s="69"/>
    </row>
    <row r="26" spans="1:8" ht="15" customHeight="1">
      <c r="A26" s="729" t="s">
        <v>654</v>
      </c>
      <c r="B26" s="729"/>
      <c r="C26" s="679"/>
      <c r="D26" s="680" t="s">
        <v>655</v>
      </c>
      <c r="E26" s="680" t="s">
        <v>675</v>
      </c>
      <c r="F26" s="680" t="s">
        <v>676</v>
      </c>
      <c r="G26" s="69"/>
    </row>
    <row r="27" spans="1:8">
      <c r="A27" s="619"/>
      <c r="B27" s="619"/>
      <c r="C27" s="619"/>
      <c r="D27" s="619"/>
      <c r="E27" s="619"/>
      <c r="F27" s="619"/>
      <c r="G27" s="619"/>
    </row>
    <row r="28" spans="1:8">
      <c r="A28" s="69"/>
      <c r="B28" s="69"/>
      <c r="C28" s="69"/>
      <c r="D28" s="69"/>
      <c r="E28" s="69"/>
      <c r="F28" s="69"/>
      <c r="G28" s="69"/>
    </row>
    <row r="29" spans="1:8">
      <c r="A29" s="69"/>
      <c r="B29" s="69"/>
      <c r="C29" s="69"/>
      <c r="D29" s="69"/>
      <c r="E29" s="69"/>
      <c r="F29" s="69"/>
      <c r="G29" s="69"/>
    </row>
    <row r="30" spans="1:8">
      <c r="A30" s="69"/>
      <c r="B30" s="69"/>
      <c r="C30" s="69"/>
      <c r="D30" s="69"/>
      <c r="E30" s="69"/>
      <c r="F30" s="69"/>
      <c r="G30" s="69"/>
    </row>
    <row r="31" spans="1:8">
      <c r="A31" s="69"/>
      <c r="B31" s="69"/>
      <c r="C31" s="69"/>
      <c r="D31" s="69"/>
      <c r="E31" s="69"/>
      <c r="F31" s="69"/>
      <c r="G31" s="69"/>
    </row>
    <row r="32" spans="1:8">
      <c r="A32" s="69"/>
      <c r="B32" s="69"/>
      <c r="C32" s="69"/>
      <c r="D32" s="69"/>
      <c r="E32" s="69"/>
      <c r="F32" s="69"/>
      <c r="G32" s="69"/>
    </row>
    <row r="33" spans="1:7">
      <c r="A33" s="578" t="str">
        <f>INFO!A38</f>
        <v>Responsável pelo Tomador</v>
      </c>
      <c r="B33" s="559"/>
      <c r="C33" s="69"/>
      <c r="D33" s="69"/>
      <c r="E33" s="69"/>
      <c r="F33" s="578" t="str">
        <f>INFO!A27</f>
        <v>Responsável técnico pelo Orçamento</v>
      </c>
      <c r="G33" s="559"/>
    </row>
    <row r="34" spans="1:7">
      <c r="A34" s="69" t="str">
        <f>INFO!B39</f>
        <v>Sergio Del Bianchi Junior</v>
      </c>
      <c r="B34" s="69"/>
      <c r="C34" s="69"/>
      <c r="D34" s="69"/>
      <c r="E34" s="69"/>
      <c r="F34" s="111" t="str">
        <f>INFO!A28</f>
        <v>Arquiteto(a):</v>
      </c>
      <c r="G34" s="69" t="str">
        <f>INFO!B28</f>
        <v>Elton Maeda</v>
      </c>
    </row>
    <row r="35" spans="1:7">
      <c r="A35" s="69" t="str">
        <f>INFO!B40</f>
        <v>Prefeito Municipal de Esperito Santo do Pinhal</v>
      </c>
      <c r="B35" s="69"/>
      <c r="C35" s="69"/>
      <c r="D35" s="69"/>
      <c r="E35" s="69"/>
      <c r="F35" s="111" t="str">
        <f>INFO!A29</f>
        <v>CAU:</v>
      </c>
      <c r="G35" s="69" t="str">
        <f>INFO!B29</f>
        <v>A72570-6</v>
      </c>
    </row>
    <row r="36" spans="1:7">
      <c r="A36" s="69"/>
      <c r="B36" s="69"/>
      <c r="C36" s="69"/>
      <c r="D36" s="69"/>
      <c r="E36" s="69"/>
      <c r="F36" s="111" t="str">
        <f>INFO!A30</f>
        <v>ART/RRT:</v>
      </c>
      <c r="G36" s="585">
        <f>INFO!B30</f>
        <v>0</v>
      </c>
    </row>
    <row r="37" spans="1:7">
      <c r="A37" s="69"/>
      <c r="B37" s="69"/>
      <c r="C37" s="69"/>
      <c r="D37" s="69"/>
      <c r="E37" s="69"/>
      <c r="F37" s="69"/>
      <c r="G37" s="69"/>
    </row>
    <row r="38" spans="1:7">
      <c r="A38" s="69"/>
      <c r="B38" s="69"/>
      <c r="C38" s="69"/>
      <c r="D38" s="69"/>
      <c r="E38" s="69"/>
      <c r="F38" s="69"/>
      <c r="G38" s="69"/>
    </row>
    <row r="39" spans="1:7">
      <c r="A39" s="69"/>
      <c r="B39" s="69"/>
      <c r="C39" s="69"/>
      <c r="D39" s="69"/>
      <c r="E39" s="69"/>
      <c r="F39" s="69"/>
      <c r="G39" s="69"/>
    </row>
    <row r="40" spans="1:7">
      <c r="A40" s="69"/>
      <c r="B40" s="69"/>
      <c r="C40" s="69"/>
      <c r="D40" s="69"/>
      <c r="E40" s="69"/>
      <c r="F40" s="69"/>
      <c r="G40" s="69"/>
    </row>
  </sheetData>
  <mergeCells count="12">
    <mergeCell ref="A2:G2"/>
    <mergeCell ref="A23:B23"/>
    <mergeCell ref="A24:B24"/>
    <mergeCell ref="A25:B25"/>
    <mergeCell ref="A26:B26"/>
    <mergeCell ref="A3:G3"/>
    <mergeCell ref="B4:E4"/>
    <mergeCell ref="D8:E8"/>
    <mergeCell ref="F8:G8"/>
    <mergeCell ref="D9:E9"/>
    <mergeCell ref="F9:G9"/>
    <mergeCell ref="A10:G10"/>
  </mergeCells>
  <printOptions horizontalCentered="1"/>
  <pageMargins left="0.31496062992125984" right="0.31496062992125984" top="0.19685039370078741" bottom="0.59055118110236227" header="0" footer="0.31496062992125984"/>
  <pageSetup paperSize="9" scale="65" fitToHeight="99" orientation="landscape" horizontalDpi="4294967293" verticalDpi="4294967293" r:id="rId1"/>
  <headerFooter>
    <oddFooter>&amp;R&amp;P / &amp;N</oddFooter>
  </headerFooter>
  <colBreaks count="1" manualBreakCount="1">
    <brk id="8" min="1" max="3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1"/>
  <sheetViews>
    <sheetView view="pageBreakPreview" zoomScaleSheetLayoutView="100" workbookViewId="0">
      <selection activeCell="B20" sqref="B20"/>
    </sheetView>
  </sheetViews>
  <sheetFormatPr defaultRowHeight="12.75"/>
  <cols>
    <col min="1" max="1" width="8.140625" style="130" customWidth="1"/>
    <col min="2" max="2" width="40.7109375" style="130" customWidth="1"/>
    <col min="3" max="3" width="9.28515625" style="131" customWidth="1"/>
    <col min="4" max="4" width="17.28515625" style="131" customWidth="1"/>
    <col min="5" max="5" width="14.85546875" style="131" customWidth="1"/>
    <col min="6" max="6" width="17.28515625" style="130" customWidth="1"/>
    <col min="7" max="7" width="15.28515625" style="130" customWidth="1"/>
    <col min="8" max="8" width="17.28515625" style="130" customWidth="1"/>
    <col min="9" max="9" width="14.5703125" style="130" customWidth="1"/>
    <col min="10" max="10" width="16.7109375" style="130" customWidth="1"/>
    <col min="11" max="11" width="4.7109375" style="130" customWidth="1"/>
    <col min="12" max="256" width="9.140625" style="130"/>
    <col min="257" max="257" width="5.42578125" style="130" customWidth="1"/>
    <col min="258" max="258" width="40.7109375" style="130" customWidth="1"/>
    <col min="259" max="259" width="9.28515625" style="130" customWidth="1"/>
    <col min="260" max="260" width="17.28515625" style="130" customWidth="1"/>
    <col min="261" max="261" width="14.85546875" style="130" customWidth="1"/>
    <col min="262" max="262" width="17.28515625" style="130" customWidth="1"/>
    <col min="263" max="263" width="15.28515625" style="130" customWidth="1"/>
    <col min="264" max="264" width="17.28515625" style="130" customWidth="1"/>
    <col min="265" max="265" width="14.5703125" style="130" customWidth="1"/>
    <col min="266" max="266" width="16.7109375" style="130" customWidth="1"/>
    <col min="267" max="267" width="4.7109375" style="130" customWidth="1"/>
    <col min="268" max="512" width="9.140625" style="130"/>
    <col min="513" max="513" width="5.42578125" style="130" customWidth="1"/>
    <col min="514" max="514" width="40.7109375" style="130" customWidth="1"/>
    <col min="515" max="515" width="9.28515625" style="130" customWidth="1"/>
    <col min="516" max="516" width="17.28515625" style="130" customWidth="1"/>
    <col min="517" max="517" width="14.85546875" style="130" customWidth="1"/>
    <col min="518" max="518" width="17.28515625" style="130" customWidth="1"/>
    <col min="519" max="519" width="15.28515625" style="130" customWidth="1"/>
    <col min="520" max="520" width="17.28515625" style="130" customWidth="1"/>
    <col min="521" max="521" width="14.5703125" style="130" customWidth="1"/>
    <col min="522" max="522" width="16.7109375" style="130" customWidth="1"/>
    <col min="523" max="523" width="4.7109375" style="130" customWidth="1"/>
    <col min="524" max="768" width="9.140625" style="130"/>
    <col min="769" max="769" width="5.42578125" style="130" customWidth="1"/>
    <col min="770" max="770" width="40.7109375" style="130" customWidth="1"/>
    <col min="771" max="771" width="9.28515625" style="130" customWidth="1"/>
    <col min="772" max="772" width="17.28515625" style="130" customWidth="1"/>
    <col min="773" max="773" width="14.85546875" style="130" customWidth="1"/>
    <col min="774" max="774" width="17.28515625" style="130" customWidth="1"/>
    <col min="775" max="775" width="15.28515625" style="130" customWidth="1"/>
    <col min="776" max="776" width="17.28515625" style="130" customWidth="1"/>
    <col min="777" max="777" width="14.5703125" style="130" customWidth="1"/>
    <col min="778" max="778" width="16.7109375" style="130" customWidth="1"/>
    <col min="779" max="779" width="4.7109375" style="130" customWidth="1"/>
    <col min="780" max="1024" width="9.140625" style="130"/>
    <col min="1025" max="1025" width="5.42578125" style="130" customWidth="1"/>
    <col min="1026" max="1026" width="40.7109375" style="130" customWidth="1"/>
    <col min="1027" max="1027" width="9.28515625" style="130" customWidth="1"/>
    <col min="1028" max="1028" width="17.28515625" style="130" customWidth="1"/>
    <col min="1029" max="1029" width="14.85546875" style="130" customWidth="1"/>
    <col min="1030" max="1030" width="17.28515625" style="130" customWidth="1"/>
    <col min="1031" max="1031" width="15.28515625" style="130" customWidth="1"/>
    <col min="1032" max="1032" width="17.28515625" style="130" customWidth="1"/>
    <col min="1033" max="1033" width="14.5703125" style="130" customWidth="1"/>
    <col min="1034" max="1034" width="16.7109375" style="130" customWidth="1"/>
    <col min="1035" max="1035" width="4.7109375" style="130" customWidth="1"/>
    <col min="1036" max="1280" width="9.140625" style="130"/>
    <col min="1281" max="1281" width="5.42578125" style="130" customWidth="1"/>
    <col min="1282" max="1282" width="40.7109375" style="130" customWidth="1"/>
    <col min="1283" max="1283" width="9.28515625" style="130" customWidth="1"/>
    <col min="1284" max="1284" width="17.28515625" style="130" customWidth="1"/>
    <col min="1285" max="1285" width="14.85546875" style="130" customWidth="1"/>
    <col min="1286" max="1286" width="17.28515625" style="130" customWidth="1"/>
    <col min="1287" max="1287" width="15.28515625" style="130" customWidth="1"/>
    <col min="1288" max="1288" width="17.28515625" style="130" customWidth="1"/>
    <col min="1289" max="1289" width="14.5703125" style="130" customWidth="1"/>
    <col min="1290" max="1290" width="16.7109375" style="130" customWidth="1"/>
    <col min="1291" max="1291" width="4.7109375" style="130" customWidth="1"/>
    <col min="1292" max="1536" width="9.140625" style="130"/>
    <col min="1537" max="1537" width="5.42578125" style="130" customWidth="1"/>
    <col min="1538" max="1538" width="40.7109375" style="130" customWidth="1"/>
    <col min="1539" max="1539" width="9.28515625" style="130" customWidth="1"/>
    <col min="1540" max="1540" width="17.28515625" style="130" customWidth="1"/>
    <col min="1541" max="1541" width="14.85546875" style="130" customWidth="1"/>
    <col min="1542" max="1542" width="17.28515625" style="130" customWidth="1"/>
    <col min="1543" max="1543" width="15.28515625" style="130" customWidth="1"/>
    <col min="1544" max="1544" width="17.28515625" style="130" customWidth="1"/>
    <col min="1545" max="1545" width="14.5703125" style="130" customWidth="1"/>
    <col min="1546" max="1546" width="16.7109375" style="130" customWidth="1"/>
    <col min="1547" max="1547" width="4.7109375" style="130" customWidth="1"/>
    <col min="1548" max="1792" width="9.140625" style="130"/>
    <col min="1793" max="1793" width="5.42578125" style="130" customWidth="1"/>
    <col min="1794" max="1794" width="40.7109375" style="130" customWidth="1"/>
    <col min="1795" max="1795" width="9.28515625" style="130" customWidth="1"/>
    <col min="1796" max="1796" width="17.28515625" style="130" customWidth="1"/>
    <col min="1797" max="1797" width="14.85546875" style="130" customWidth="1"/>
    <col min="1798" max="1798" width="17.28515625" style="130" customWidth="1"/>
    <col min="1799" max="1799" width="15.28515625" style="130" customWidth="1"/>
    <col min="1800" max="1800" width="17.28515625" style="130" customWidth="1"/>
    <col min="1801" max="1801" width="14.5703125" style="130" customWidth="1"/>
    <col min="1802" max="1802" width="16.7109375" style="130" customWidth="1"/>
    <col min="1803" max="1803" width="4.7109375" style="130" customWidth="1"/>
    <col min="1804" max="2048" width="9.140625" style="130"/>
    <col min="2049" max="2049" width="5.42578125" style="130" customWidth="1"/>
    <col min="2050" max="2050" width="40.7109375" style="130" customWidth="1"/>
    <col min="2051" max="2051" width="9.28515625" style="130" customWidth="1"/>
    <col min="2052" max="2052" width="17.28515625" style="130" customWidth="1"/>
    <col min="2053" max="2053" width="14.85546875" style="130" customWidth="1"/>
    <col min="2054" max="2054" width="17.28515625" style="130" customWidth="1"/>
    <col min="2055" max="2055" width="15.28515625" style="130" customWidth="1"/>
    <col min="2056" max="2056" width="17.28515625" style="130" customWidth="1"/>
    <col min="2057" max="2057" width="14.5703125" style="130" customWidth="1"/>
    <col min="2058" max="2058" width="16.7109375" style="130" customWidth="1"/>
    <col min="2059" max="2059" width="4.7109375" style="130" customWidth="1"/>
    <col min="2060" max="2304" width="9.140625" style="130"/>
    <col min="2305" max="2305" width="5.42578125" style="130" customWidth="1"/>
    <col min="2306" max="2306" width="40.7109375" style="130" customWidth="1"/>
    <col min="2307" max="2307" width="9.28515625" style="130" customWidth="1"/>
    <col min="2308" max="2308" width="17.28515625" style="130" customWidth="1"/>
    <col min="2309" max="2309" width="14.85546875" style="130" customWidth="1"/>
    <col min="2310" max="2310" width="17.28515625" style="130" customWidth="1"/>
    <col min="2311" max="2311" width="15.28515625" style="130" customWidth="1"/>
    <col min="2312" max="2312" width="17.28515625" style="130" customWidth="1"/>
    <col min="2313" max="2313" width="14.5703125" style="130" customWidth="1"/>
    <col min="2314" max="2314" width="16.7109375" style="130" customWidth="1"/>
    <col min="2315" max="2315" width="4.7109375" style="130" customWidth="1"/>
    <col min="2316" max="2560" width="9.140625" style="130"/>
    <col min="2561" max="2561" width="5.42578125" style="130" customWidth="1"/>
    <col min="2562" max="2562" width="40.7109375" style="130" customWidth="1"/>
    <col min="2563" max="2563" width="9.28515625" style="130" customWidth="1"/>
    <col min="2564" max="2564" width="17.28515625" style="130" customWidth="1"/>
    <col min="2565" max="2565" width="14.85546875" style="130" customWidth="1"/>
    <col min="2566" max="2566" width="17.28515625" style="130" customWidth="1"/>
    <col min="2567" max="2567" width="15.28515625" style="130" customWidth="1"/>
    <col min="2568" max="2568" width="17.28515625" style="130" customWidth="1"/>
    <col min="2569" max="2569" width="14.5703125" style="130" customWidth="1"/>
    <col min="2570" max="2570" width="16.7109375" style="130" customWidth="1"/>
    <col min="2571" max="2571" width="4.7109375" style="130" customWidth="1"/>
    <col min="2572" max="2816" width="9.140625" style="130"/>
    <col min="2817" max="2817" width="5.42578125" style="130" customWidth="1"/>
    <col min="2818" max="2818" width="40.7109375" style="130" customWidth="1"/>
    <col min="2819" max="2819" width="9.28515625" style="130" customWidth="1"/>
    <col min="2820" max="2820" width="17.28515625" style="130" customWidth="1"/>
    <col min="2821" max="2821" width="14.85546875" style="130" customWidth="1"/>
    <col min="2822" max="2822" width="17.28515625" style="130" customWidth="1"/>
    <col min="2823" max="2823" width="15.28515625" style="130" customWidth="1"/>
    <col min="2824" max="2824" width="17.28515625" style="130" customWidth="1"/>
    <col min="2825" max="2825" width="14.5703125" style="130" customWidth="1"/>
    <col min="2826" max="2826" width="16.7109375" style="130" customWidth="1"/>
    <col min="2827" max="2827" width="4.7109375" style="130" customWidth="1"/>
    <col min="2828" max="3072" width="9.140625" style="130"/>
    <col min="3073" max="3073" width="5.42578125" style="130" customWidth="1"/>
    <col min="3074" max="3074" width="40.7109375" style="130" customWidth="1"/>
    <col min="3075" max="3075" width="9.28515625" style="130" customWidth="1"/>
    <col min="3076" max="3076" width="17.28515625" style="130" customWidth="1"/>
    <col min="3077" max="3077" width="14.85546875" style="130" customWidth="1"/>
    <col min="3078" max="3078" width="17.28515625" style="130" customWidth="1"/>
    <col min="3079" max="3079" width="15.28515625" style="130" customWidth="1"/>
    <col min="3080" max="3080" width="17.28515625" style="130" customWidth="1"/>
    <col min="3081" max="3081" width="14.5703125" style="130" customWidth="1"/>
    <col min="3082" max="3082" width="16.7109375" style="130" customWidth="1"/>
    <col min="3083" max="3083" width="4.7109375" style="130" customWidth="1"/>
    <col min="3084" max="3328" width="9.140625" style="130"/>
    <col min="3329" max="3329" width="5.42578125" style="130" customWidth="1"/>
    <col min="3330" max="3330" width="40.7109375" style="130" customWidth="1"/>
    <col min="3331" max="3331" width="9.28515625" style="130" customWidth="1"/>
    <col min="3332" max="3332" width="17.28515625" style="130" customWidth="1"/>
    <col min="3333" max="3333" width="14.85546875" style="130" customWidth="1"/>
    <col min="3334" max="3334" width="17.28515625" style="130" customWidth="1"/>
    <col min="3335" max="3335" width="15.28515625" style="130" customWidth="1"/>
    <col min="3336" max="3336" width="17.28515625" style="130" customWidth="1"/>
    <col min="3337" max="3337" width="14.5703125" style="130" customWidth="1"/>
    <col min="3338" max="3338" width="16.7109375" style="130" customWidth="1"/>
    <col min="3339" max="3339" width="4.7109375" style="130" customWidth="1"/>
    <col min="3340" max="3584" width="9.140625" style="130"/>
    <col min="3585" max="3585" width="5.42578125" style="130" customWidth="1"/>
    <col min="3586" max="3586" width="40.7109375" style="130" customWidth="1"/>
    <col min="3587" max="3587" width="9.28515625" style="130" customWidth="1"/>
    <col min="3588" max="3588" width="17.28515625" style="130" customWidth="1"/>
    <col min="3589" max="3589" width="14.85546875" style="130" customWidth="1"/>
    <col min="3590" max="3590" width="17.28515625" style="130" customWidth="1"/>
    <col min="3591" max="3591" width="15.28515625" style="130" customWidth="1"/>
    <col min="3592" max="3592" width="17.28515625" style="130" customWidth="1"/>
    <col min="3593" max="3593" width="14.5703125" style="130" customWidth="1"/>
    <col min="3594" max="3594" width="16.7109375" style="130" customWidth="1"/>
    <col min="3595" max="3595" width="4.7109375" style="130" customWidth="1"/>
    <col min="3596" max="3840" width="9.140625" style="130"/>
    <col min="3841" max="3841" width="5.42578125" style="130" customWidth="1"/>
    <col min="3842" max="3842" width="40.7109375" style="130" customWidth="1"/>
    <col min="3843" max="3843" width="9.28515625" style="130" customWidth="1"/>
    <col min="3844" max="3844" width="17.28515625" style="130" customWidth="1"/>
    <col min="3845" max="3845" width="14.85546875" style="130" customWidth="1"/>
    <col min="3846" max="3846" width="17.28515625" style="130" customWidth="1"/>
    <col min="3847" max="3847" width="15.28515625" style="130" customWidth="1"/>
    <col min="3848" max="3848" width="17.28515625" style="130" customWidth="1"/>
    <col min="3849" max="3849" width="14.5703125" style="130" customWidth="1"/>
    <col min="3850" max="3850" width="16.7109375" style="130" customWidth="1"/>
    <col min="3851" max="3851" width="4.7109375" style="130" customWidth="1"/>
    <col min="3852" max="4096" width="9.140625" style="130"/>
    <col min="4097" max="4097" width="5.42578125" style="130" customWidth="1"/>
    <col min="4098" max="4098" width="40.7109375" style="130" customWidth="1"/>
    <col min="4099" max="4099" width="9.28515625" style="130" customWidth="1"/>
    <col min="4100" max="4100" width="17.28515625" style="130" customWidth="1"/>
    <col min="4101" max="4101" width="14.85546875" style="130" customWidth="1"/>
    <col min="4102" max="4102" width="17.28515625" style="130" customWidth="1"/>
    <col min="4103" max="4103" width="15.28515625" style="130" customWidth="1"/>
    <col min="4104" max="4104" width="17.28515625" style="130" customWidth="1"/>
    <col min="4105" max="4105" width="14.5703125" style="130" customWidth="1"/>
    <col min="4106" max="4106" width="16.7109375" style="130" customWidth="1"/>
    <col min="4107" max="4107" width="4.7109375" style="130" customWidth="1"/>
    <col min="4108" max="4352" width="9.140625" style="130"/>
    <col min="4353" max="4353" width="5.42578125" style="130" customWidth="1"/>
    <col min="4354" max="4354" width="40.7109375" style="130" customWidth="1"/>
    <col min="4355" max="4355" width="9.28515625" style="130" customWidth="1"/>
    <col min="4356" max="4356" width="17.28515625" style="130" customWidth="1"/>
    <col min="4357" max="4357" width="14.85546875" style="130" customWidth="1"/>
    <col min="4358" max="4358" width="17.28515625" style="130" customWidth="1"/>
    <col min="4359" max="4359" width="15.28515625" style="130" customWidth="1"/>
    <col min="4360" max="4360" width="17.28515625" style="130" customWidth="1"/>
    <col min="4361" max="4361" width="14.5703125" style="130" customWidth="1"/>
    <col min="4362" max="4362" width="16.7109375" style="130" customWidth="1"/>
    <col min="4363" max="4363" width="4.7109375" style="130" customWidth="1"/>
    <col min="4364" max="4608" width="9.140625" style="130"/>
    <col min="4609" max="4609" width="5.42578125" style="130" customWidth="1"/>
    <col min="4610" max="4610" width="40.7109375" style="130" customWidth="1"/>
    <col min="4611" max="4611" width="9.28515625" style="130" customWidth="1"/>
    <col min="4612" max="4612" width="17.28515625" style="130" customWidth="1"/>
    <col min="4613" max="4613" width="14.85546875" style="130" customWidth="1"/>
    <col min="4614" max="4614" width="17.28515625" style="130" customWidth="1"/>
    <col min="4615" max="4615" width="15.28515625" style="130" customWidth="1"/>
    <col min="4616" max="4616" width="17.28515625" style="130" customWidth="1"/>
    <col min="4617" max="4617" width="14.5703125" style="130" customWidth="1"/>
    <col min="4618" max="4618" width="16.7109375" style="130" customWidth="1"/>
    <col min="4619" max="4619" width="4.7109375" style="130" customWidth="1"/>
    <col min="4620" max="4864" width="9.140625" style="130"/>
    <col min="4865" max="4865" width="5.42578125" style="130" customWidth="1"/>
    <col min="4866" max="4866" width="40.7109375" style="130" customWidth="1"/>
    <col min="4867" max="4867" width="9.28515625" style="130" customWidth="1"/>
    <col min="4868" max="4868" width="17.28515625" style="130" customWidth="1"/>
    <col min="4869" max="4869" width="14.85546875" style="130" customWidth="1"/>
    <col min="4870" max="4870" width="17.28515625" style="130" customWidth="1"/>
    <col min="4871" max="4871" width="15.28515625" style="130" customWidth="1"/>
    <col min="4872" max="4872" width="17.28515625" style="130" customWidth="1"/>
    <col min="4873" max="4873" width="14.5703125" style="130" customWidth="1"/>
    <col min="4874" max="4874" width="16.7109375" style="130" customWidth="1"/>
    <col min="4875" max="4875" width="4.7109375" style="130" customWidth="1"/>
    <col min="4876" max="5120" width="9.140625" style="130"/>
    <col min="5121" max="5121" width="5.42578125" style="130" customWidth="1"/>
    <col min="5122" max="5122" width="40.7109375" style="130" customWidth="1"/>
    <col min="5123" max="5123" width="9.28515625" style="130" customWidth="1"/>
    <col min="5124" max="5124" width="17.28515625" style="130" customWidth="1"/>
    <col min="5125" max="5125" width="14.85546875" style="130" customWidth="1"/>
    <col min="5126" max="5126" width="17.28515625" style="130" customWidth="1"/>
    <col min="5127" max="5127" width="15.28515625" style="130" customWidth="1"/>
    <col min="5128" max="5128" width="17.28515625" style="130" customWidth="1"/>
    <col min="5129" max="5129" width="14.5703125" style="130" customWidth="1"/>
    <col min="5130" max="5130" width="16.7109375" style="130" customWidth="1"/>
    <col min="5131" max="5131" width="4.7109375" style="130" customWidth="1"/>
    <col min="5132" max="5376" width="9.140625" style="130"/>
    <col min="5377" max="5377" width="5.42578125" style="130" customWidth="1"/>
    <col min="5378" max="5378" width="40.7109375" style="130" customWidth="1"/>
    <col min="5379" max="5379" width="9.28515625" style="130" customWidth="1"/>
    <col min="5380" max="5380" width="17.28515625" style="130" customWidth="1"/>
    <col min="5381" max="5381" width="14.85546875" style="130" customWidth="1"/>
    <col min="5382" max="5382" width="17.28515625" style="130" customWidth="1"/>
    <col min="5383" max="5383" width="15.28515625" style="130" customWidth="1"/>
    <col min="5384" max="5384" width="17.28515625" style="130" customWidth="1"/>
    <col min="5385" max="5385" width="14.5703125" style="130" customWidth="1"/>
    <col min="5386" max="5386" width="16.7109375" style="130" customWidth="1"/>
    <col min="5387" max="5387" width="4.7109375" style="130" customWidth="1"/>
    <col min="5388" max="5632" width="9.140625" style="130"/>
    <col min="5633" max="5633" width="5.42578125" style="130" customWidth="1"/>
    <col min="5634" max="5634" width="40.7109375" style="130" customWidth="1"/>
    <col min="5635" max="5635" width="9.28515625" style="130" customWidth="1"/>
    <col min="5636" max="5636" width="17.28515625" style="130" customWidth="1"/>
    <col min="5637" max="5637" width="14.85546875" style="130" customWidth="1"/>
    <col min="5638" max="5638" width="17.28515625" style="130" customWidth="1"/>
    <col min="5639" max="5639" width="15.28515625" style="130" customWidth="1"/>
    <col min="5640" max="5640" width="17.28515625" style="130" customWidth="1"/>
    <col min="5641" max="5641" width="14.5703125" style="130" customWidth="1"/>
    <col min="5642" max="5642" width="16.7109375" style="130" customWidth="1"/>
    <col min="5643" max="5643" width="4.7109375" style="130" customWidth="1"/>
    <col min="5644" max="5888" width="9.140625" style="130"/>
    <col min="5889" max="5889" width="5.42578125" style="130" customWidth="1"/>
    <col min="5890" max="5890" width="40.7109375" style="130" customWidth="1"/>
    <col min="5891" max="5891" width="9.28515625" style="130" customWidth="1"/>
    <col min="5892" max="5892" width="17.28515625" style="130" customWidth="1"/>
    <col min="5893" max="5893" width="14.85546875" style="130" customWidth="1"/>
    <col min="5894" max="5894" width="17.28515625" style="130" customWidth="1"/>
    <col min="5895" max="5895" width="15.28515625" style="130" customWidth="1"/>
    <col min="5896" max="5896" width="17.28515625" style="130" customWidth="1"/>
    <col min="5897" max="5897" width="14.5703125" style="130" customWidth="1"/>
    <col min="5898" max="5898" width="16.7109375" style="130" customWidth="1"/>
    <col min="5899" max="5899" width="4.7109375" style="130" customWidth="1"/>
    <col min="5900" max="6144" width="9.140625" style="130"/>
    <col min="6145" max="6145" width="5.42578125" style="130" customWidth="1"/>
    <col min="6146" max="6146" width="40.7109375" style="130" customWidth="1"/>
    <col min="6147" max="6147" width="9.28515625" style="130" customWidth="1"/>
    <col min="6148" max="6148" width="17.28515625" style="130" customWidth="1"/>
    <col min="6149" max="6149" width="14.85546875" style="130" customWidth="1"/>
    <col min="6150" max="6150" width="17.28515625" style="130" customWidth="1"/>
    <col min="6151" max="6151" width="15.28515625" style="130" customWidth="1"/>
    <col min="6152" max="6152" width="17.28515625" style="130" customWidth="1"/>
    <col min="6153" max="6153" width="14.5703125" style="130" customWidth="1"/>
    <col min="6154" max="6154" width="16.7109375" style="130" customWidth="1"/>
    <col min="6155" max="6155" width="4.7109375" style="130" customWidth="1"/>
    <col min="6156" max="6400" width="9.140625" style="130"/>
    <col min="6401" max="6401" width="5.42578125" style="130" customWidth="1"/>
    <col min="6402" max="6402" width="40.7109375" style="130" customWidth="1"/>
    <col min="6403" max="6403" width="9.28515625" style="130" customWidth="1"/>
    <col min="6404" max="6404" width="17.28515625" style="130" customWidth="1"/>
    <col min="6405" max="6405" width="14.85546875" style="130" customWidth="1"/>
    <col min="6406" max="6406" width="17.28515625" style="130" customWidth="1"/>
    <col min="6407" max="6407" width="15.28515625" style="130" customWidth="1"/>
    <col min="6408" max="6408" width="17.28515625" style="130" customWidth="1"/>
    <col min="6409" max="6409" width="14.5703125" style="130" customWidth="1"/>
    <col min="6410" max="6410" width="16.7109375" style="130" customWidth="1"/>
    <col min="6411" max="6411" width="4.7109375" style="130" customWidth="1"/>
    <col min="6412" max="6656" width="9.140625" style="130"/>
    <col min="6657" max="6657" width="5.42578125" style="130" customWidth="1"/>
    <col min="6658" max="6658" width="40.7109375" style="130" customWidth="1"/>
    <col min="6659" max="6659" width="9.28515625" style="130" customWidth="1"/>
    <col min="6660" max="6660" width="17.28515625" style="130" customWidth="1"/>
    <col min="6661" max="6661" width="14.85546875" style="130" customWidth="1"/>
    <col min="6662" max="6662" width="17.28515625" style="130" customWidth="1"/>
    <col min="6663" max="6663" width="15.28515625" style="130" customWidth="1"/>
    <col min="6664" max="6664" width="17.28515625" style="130" customWidth="1"/>
    <col min="6665" max="6665" width="14.5703125" style="130" customWidth="1"/>
    <col min="6666" max="6666" width="16.7109375" style="130" customWidth="1"/>
    <col min="6667" max="6667" width="4.7109375" style="130" customWidth="1"/>
    <col min="6668" max="6912" width="9.140625" style="130"/>
    <col min="6913" max="6913" width="5.42578125" style="130" customWidth="1"/>
    <col min="6914" max="6914" width="40.7109375" style="130" customWidth="1"/>
    <col min="6915" max="6915" width="9.28515625" style="130" customWidth="1"/>
    <col min="6916" max="6916" width="17.28515625" style="130" customWidth="1"/>
    <col min="6917" max="6917" width="14.85546875" style="130" customWidth="1"/>
    <col min="6918" max="6918" width="17.28515625" style="130" customWidth="1"/>
    <col min="6919" max="6919" width="15.28515625" style="130" customWidth="1"/>
    <col min="6920" max="6920" width="17.28515625" style="130" customWidth="1"/>
    <col min="6921" max="6921" width="14.5703125" style="130" customWidth="1"/>
    <col min="6922" max="6922" width="16.7109375" style="130" customWidth="1"/>
    <col min="6923" max="6923" width="4.7109375" style="130" customWidth="1"/>
    <col min="6924" max="7168" width="9.140625" style="130"/>
    <col min="7169" max="7169" width="5.42578125" style="130" customWidth="1"/>
    <col min="7170" max="7170" width="40.7109375" style="130" customWidth="1"/>
    <col min="7171" max="7171" width="9.28515625" style="130" customWidth="1"/>
    <col min="7172" max="7172" width="17.28515625" style="130" customWidth="1"/>
    <col min="7173" max="7173" width="14.85546875" style="130" customWidth="1"/>
    <col min="7174" max="7174" width="17.28515625" style="130" customWidth="1"/>
    <col min="7175" max="7175" width="15.28515625" style="130" customWidth="1"/>
    <col min="7176" max="7176" width="17.28515625" style="130" customWidth="1"/>
    <col min="7177" max="7177" width="14.5703125" style="130" customWidth="1"/>
    <col min="7178" max="7178" width="16.7109375" style="130" customWidth="1"/>
    <col min="7179" max="7179" width="4.7109375" style="130" customWidth="1"/>
    <col min="7180" max="7424" width="9.140625" style="130"/>
    <col min="7425" max="7425" width="5.42578125" style="130" customWidth="1"/>
    <col min="7426" max="7426" width="40.7109375" style="130" customWidth="1"/>
    <col min="7427" max="7427" width="9.28515625" style="130" customWidth="1"/>
    <col min="7428" max="7428" width="17.28515625" style="130" customWidth="1"/>
    <col min="7429" max="7429" width="14.85546875" style="130" customWidth="1"/>
    <col min="7430" max="7430" width="17.28515625" style="130" customWidth="1"/>
    <col min="7431" max="7431" width="15.28515625" style="130" customWidth="1"/>
    <col min="7432" max="7432" width="17.28515625" style="130" customWidth="1"/>
    <col min="7433" max="7433" width="14.5703125" style="130" customWidth="1"/>
    <col min="7434" max="7434" width="16.7109375" style="130" customWidth="1"/>
    <col min="7435" max="7435" width="4.7109375" style="130" customWidth="1"/>
    <col min="7436" max="7680" width="9.140625" style="130"/>
    <col min="7681" max="7681" width="5.42578125" style="130" customWidth="1"/>
    <col min="7682" max="7682" width="40.7109375" style="130" customWidth="1"/>
    <col min="7683" max="7683" width="9.28515625" style="130" customWidth="1"/>
    <col min="7684" max="7684" width="17.28515625" style="130" customWidth="1"/>
    <col min="7685" max="7685" width="14.85546875" style="130" customWidth="1"/>
    <col min="7686" max="7686" width="17.28515625" style="130" customWidth="1"/>
    <col min="7687" max="7687" width="15.28515625" style="130" customWidth="1"/>
    <col min="7688" max="7688" width="17.28515625" style="130" customWidth="1"/>
    <col min="7689" max="7689" width="14.5703125" style="130" customWidth="1"/>
    <col min="7690" max="7690" width="16.7109375" style="130" customWidth="1"/>
    <col min="7691" max="7691" width="4.7109375" style="130" customWidth="1"/>
    <col min="7692" max="7936" width="9.140625" style="130"/>
    <col min="7937" max="7937" width="5.42578125" style="130" customWidth="1"/>
    <col min="7938" max="7938" width="40.7109375" style="130" customWidth="1"/>
    <col min="7939" max="7939" width="9.28515625" style="130" customWidth="1"/>
    <col min="7940" max="7940" width="17.28515625" style="130" customWidth="1"/>
    <col min="7941" max="7941" width="14.85546875" style="130" customWidth="1"/>
    <col min="7942" max="7942" width="17.28515625" style="130" customWidth="1"/>
    <col min="7943" max="7943" width="15.28515625" style="130" customWidth="1"/>
    <col min="7944" max="7944" width="17.28515625" style="130" customWidth="1"/>
    <col min="7945" max="7945" width="14.5703125" style="130" customWidth="1"/>
    <col min="7946" max="7946" width="16.7109375" style="130" customWidth="1"/>
    <col min="7947" max="7947" width="4.7109375" style="130" customWidth="1"/>
    <col min="7948" max="8192" width="9.140625" style="130"/>
    <col min="8193" max="8193" width="5.42578125" style="130" customWidth="1"/>
    <col min="8194" max="8194" width="40.7109375" style="130" customWidth="1"/>
    <col min="8195" max="8195" width="9.28515625" style="130" customWidth="1"/>
    <col min="8196" max="8196" width="17.28515625" style="130" customWidth="1"/>
    <col min="8197" max="8197" width="14.85546875" style="130" customWidth="1"/>
    <col min="8198" max="8198" width="17.28515625" style="130" customWidth="1"/>
    <col min="8199" max="8199" width="15.28515625" style="130" customWidth="1"/>
    <col min="8200" max="8200" width="17.28515625" style="130" customWidth="1"/>
    <col min="8201" max="8201" width="14.5703125" style="130" customWidth="1"/>
    <col min="8202" max="8202" width="16.7109375" style="130" customWidth="1"/>
    <col min="8203" max="8203" width="4.7109375" style="130" customWidth="1"/>
    <col min="8204" max="8448" width="9.140625" style="130"/>
    <col min="8449" max="8449" width="5.42578125" style="130" customWidth="1"/>
    <col min="8450" max="8450" width="40.7109375" style="130" customWidth="1"/>
    <col min="8451" max="8451" width="9.28515625" style="130" customWidth="1"/>
    <col min="8452" max="8452" width="17.28515625" style="130" customWidth="1"/>
    <col min="8453" max="8453" width="14.85546875" style="130" customWidth="1"/>
    <col min="8454" max="8454" width="17.28515625" style="130" customWidth="1"/>
    <col min="8455" max="8455" width="15.28515625" style="130" customWidth="1"/>
    <col min="8456" max="8456" width="17.28515625" style="130" customWidth="1"/>
    <col min="8457" max="8457" width="14.5703125" style="130" customWidth="1"/>
    <col min="8458" max="8458" width="16.7109375" style="130" customWidth="1"/>
    <col min="8459" max="8459" width="4.7109375" style="130" customWidth="1"/>
    <col min="8460" max="8704" width="9.140625" style="130"/>
    <col min="8705" max="8705" width="5.42578125" style="130" customWidth="1"/>
    <col min="8706" max="8706" width="40.7109375" style="130" customWidth="1"/>
    <col min="8707" max="8707" width="9.28515625" style="130" customWidth="1"/>
    <col min="8708" max="8708" width="17.28515625" style="130" customWidth="1"/>
    <col min="8709" max="8709" width="14.85546875" style="130" customWidth="1"/>
    <col min="8710" max="8710" width="17.28515625" style="130" customWidth="1"/>
    <col min="8711" max="8711" width="15.28515625" style="130" customWidth="1"/>
    <col min="8712" max="8712" width="17.28515625" style="130" customWidth="1"/>
    <col min="8713" max="8713" width="14.5703125" style="130" customWidth="1"/>
    <col min="8714" max="8714" width="16.7109375" style="130" customWidth="1"/>
    <col min="8715" max="8715" width="4.7109375" style="130" customWidth="1"/>
    <col min="8716" max="8960" width="9.140625" style="130"/>
    <col min="8961" max="8961" width="5.42578125" style="130" customWidth="1"/>
    <col min="8962" max="8962" width="40.7109375" style="130" customWidth="1"/>
    <col min="8963" max="8963" width="9.28515625" style="130" customWidth="1"/>
    <col min="8964" max="8964" width="17.28515625" style="130" customWidth="1"/>
    <col min="8965" max="8965" width="14.85546875" style="130" customWidth="1"/>
    <col min="8966" max="8966" width="17.28515625" style="130" customWidth="1"/>
    <col min="8967" max="8967" width="15.28515625" style="130" customWidth="1"/>
    <col min="8968" max="8968" width="17.28515625" style="130" customWidth="1"/>
    <col min="8969" max="8969" width="14.5703125" style="130" customWidth="1"/>
    <col min="8970" max="8970" width="16.7109375" style="130" customWidth="1"/>
    <col min="8971" max="8971" width="4.7109375" style="130" customWidth="1"/>
    <col min="8972" max="9216" width="9.140625" style="130"/>
    <col min="9217" max="9217" width="5.42578125" style="130" customWidth="1"/>
    <col min="9218" max="9218" width="40.7109375" style="130" customWidth="1"/>
    <col min="9219" max="9219" width="9.28515625" style="130" customWidth="1"/>
    <col min="9220" max="9220" width="17.28515625" style="130" customWidth="1"/>
    <col min="9221" max="9221" width="14.85546875" style="130" customWidth="1"/>
    <col min="9222" max="9222" width="17.28515625" style="130" customWidth="1"/>
    <col min="9223" max="9223" width="15.28515625" style="130" customWidth="1"/>
    <col min="9224" max="9224" width="17.28515625" style="130" customWidth="1"/>
    <col min="9225" max="9225" width="14.5703125" style="130" customWidth="1"/>
    <col min="9226" max="9226" width="16.7109375" style="130" customWidth="1"/>
    <col min="9227" max="9227" width="4.7109375" style="130" customWidth="1"/>
    <col min="9228" max="9472" width="9.140625" style="130"/>
    <col min="9473" max="9473" width="5.42578125" style="130" customWidth="1"/>
    <col min="9474" max="9474" width="40.7109375" style="130" customWidth="1"/>
    <col min="9475" max="9475" width="9.28515625" style="130" customWidth="1"/>
    <col min="9476" max="9476" width="17.28515625" style="130" customWidth="1"/>
    <col min="9477" max="9477" width="14.85546875" style="130" customWidth="1"/>
    <col min="9478" max="9478" width="17.28515625" style="130" customWidth="1"/>
    <col min="9479" max="9479" width="15.28515625" style="130" customWidth="1"/>
    <col min="9480" max="9480" width="17.28515625" style="130" customWidth="1"/>
    <col min="9481" max="9481" width="14.5703125" style="130" customWidth="1"/>
    <col min="9482" max="9482" width="16.7109375" style="130" customWidth="1"/>
    <col min="9483" max="9483" width="4.7109375" style="130" customWidth="1"/>
    <col min="9484" max="9728" width="9.140625" style="130"/>
    <col min="9729" max="9729" width="5.42578125" style="130" customWidth="1"/>
    <col min="9730" max="9730" width="40.7109375" style="130" customWidth="1"/>
    <col min="9731" max="9731" width="9.28515625" style="130" customWidth="1"/>
    <col min="9732" max="9732" width="17.28515625" style="130" customWidth="1"/>
    <col min="9733" max="9733" width="14.85546875" style="130" customWidth="1"/>
    <col min="9734" max="9734" width="17.28515625" style="130" customWidth="1"/>
    <col min="9735" max="9735" width="15.28515625" style="130" customWidth="1"/>
    <col min="9736" max="9736" width="17.28515625" style="130" customWidth="1"/>
    <col min="9737" max="9737" width="14.5703125" style="130" customWidth="1"/>
    <col min="9738" max="9738" width="16.7109375" style="130" customWidth="1"/>
    <col min="9739" max="9739" width="4.7109375" style="130" customWidth="1"/>
    <col min="9740" max="9984" width="9.140625" style="130"/>
    <col min="9985" max="9985" width="5.42578125" style="130" customWidth="1"/>
    <col min="9986" max="9986" width="40.7109375" style="130" customWidth="1"/>
    <col min="9987" max="9987" width="9.28515625" style="130" customWidth="1"/>
    <col min="9988" max="9988" width="17.28515625" style="130" customWidth="1"/>
    <col min="9989" max="9989" width="14.85546875" style="130" customWidth="1"/>
    <col min="9990" max="9990" width="17.28515625" style="130" customWidth="1"/>
    <col min="9991" max="9991" width="15.28515625" style="130" customWidth="1"/>
    <col min="9992" max="9992" width="17.28515625" style="130" customWidth="1"/>
    <col min="9993" max="9993" width="14.5703125" style="130" customWidth="1"/>
    <col min="9994" max="9994" width="16.7109375" style="130" customWidth="1"/>
    <col min="9995" max="9995" width="4.7109375" style="130" customWidth="1"/>
    <col min="9996" max="10240" width="9.140625" style="130"/>
    <col min="10241" max="10241" width="5.42578125" style="130" customWidth="1"/>
    <col min="10242" max="10242" width="40.7109375" style="130" customWidth="1"/>
    <col min="10243" max="10243" width="9.28515625" style="130" customWidth="1"/>
    <col min="10244" max="10244" width="17.28515625" style="130" customWidth="1"/>
    <col min="10245" max="10245" width="14.85546875" style="130" customWidth="1"/>
    <col min="10246" max="10246" width="17.28515625" style="130" customWidth="1"/>
    <col min="10247" max="10247" width="15.28515625" style="130" customWidth="1"/>
    <col min="10248" max="10248" width="17.28515625" style="130" customWidth="1"/>
    <col min="10249" max="10249" width="14.5703125" style="130" customWidth="1"/>
    <col min="10250" max="10250" width="16.7109375" style="130" customWidth="1"/>
    <col min="10251" max="10251" width="4.7109375" style="130" customWidth="1"/>
    <col min="10252" max="10496" width="9.140625" style="130"/>
    <col min="10497" max="10497" width="5.42578125" style="130" customWidth="1"/>
    <col min="10498" max="10498" width="40.7109375" style="130" customWidth="1"/>
    <col min="10499" max="10499" width="9.28515625" style="130" customWidth="1"/>
    <col min="10500" max="10500" width="17.28515625" style="130" customWidth="1"/>
    <col min="10501" max="10501" width="14.85546875" style="130" customWidth="1"/>
    <col min="10502" max="10502" width="17.28515625" style="130" customWidth="1"/>
    <col min="10503" max="10503" width="15.28515625" style="130" customWidth="1"/>
    <col min="10504" max="10504" width="17.28515625" style="130" customWidth="1"/>
    <col min="10505" max="10505" width="14.5703125" style="130" customWidth="1"/>
    <col min="10506" max="10506" width="16.7109375" style="130" customWidth="1"/>
    <col min="10507" max="10507" width="4.7109375" style="130" customWidth="1"/>
    <col min="10508" max="10752" width="9.140625" style="130"/>
    <col min="10753" max="10753" width="5.42578125" style="130" customWidth="1"/>
    <col min="10754" max="10754" width="40.7109375" style="130" customWidth="1"/>
    <col min="10755" max="10755" width="9.28515625" style="130" customWidth="1"/>
    <col min="10756" max="10756" width="17.28515625" style="130" customWidth="1"/>
    <col min="10757" max="10757" width="14.85546875" style="130" customWidth="1"/>
    <col min="10758" max="10758" width="17.28515625" style="130" customWidth="1"/>
    <col min="10759" max="10759" width="15.28515625" style="130" customWidth="1"/>
    <col min="10760" max="10760" width="17.28515625" style="130" customWidth="1"/>
    <col min="10761" max="10761" width="14.5703125" style="130" customWidth="1"/>
    <col min="10762" max="10762" width="16.7109375" style="130" customWidth="1"/>
    <col min="10763" max="10763" width="4.7109375" style="130" customWidth="1"/>
    <col min="10764" max="11008" width="9.140625" style="130"/>
    <col min="11009" max="11009" width="5.42578125" style="130" customWidth="1"/>
    <col min="11010" max="11010" width="40.7109375" style="130" customWidth="1"/>
    <col min="11011" max="11011" width="9.28515625" style="130" customWidth="1"/>
    <col min="11012" max="11012" width="17.28515625" style="130" customWidth="1"/>
    <col min="11013" max="11013" width="14.85546875" style="130" customWidth="1"/>
    <col min="11014" max="11014" width="17.28515625" style="130" customWidth="1"/>
    <col min="11015" max="11015" width="15.28515625" style="130" customWidth="1"/>
    <col min="11016" max="11016" width="17.28515625" style="130" customWidth="1"/>
    <col min="11017" max="11017" width="14.5703125" style="130" customWidth="1"/>
    <col min="11018" max="11018" width="16.7109375" style="130" customWidth="1"/>
    <col min="11019" max="11019" width="4.7109375" style="130" customWidth="1"/>
    <col min="11020" max="11264" width="9.140625" style="130"/>
    <col min="11265" max="11265" width="5.42578125" style="130" customWidth="1"/>
    <col min="11266" max="11266" width="40.7109375" style="130" customWidth="1"/>
    <col min="11267" max="11267" width="9.28515625" style="130" customWidth="1"/>
    <col min="11268" max="11268" width="17.28515625" style="130" customWidth="1"/>
    <col min="11269" max="11269" width="14.85546875" style="130" customWidth="1"/>
    <col min="11270" max="11270" width="17.28515625" style="130" customWidth="1"/>
    <col min="11271" max="11271" width="15.28515625" style="130" customWidth="1"/>
    <col min="11272" max="11272" width="17.28515625" style="130" customWidth="1"/>
    <col min="11273" max="11273" width="14.5703125" style="130" customWidth="1"/>
    <col min="11274" max="11274" width="16.7109375" style="130" customWidth="1"/>
    <col min="11275" max="11275" width="4.7109375" style="130" customWidth="1"/>
    <col min="11276" max="11520" width="9.140625" style="130"/>
    <col min="11521" max="11521" width="5.42578125" style="130" customWidth="1"/>
    <col min="11522" max="11522" width="40.7109375" style="130" customWidth="1"/>
    <col min="11523" max="11523" width="9.28515625" style="130" customWidth="1"/>
    <col min="11524" max="11524" width="17.28515625" style="130" customWidth="1"/>
    <col min="11525" max="11525" width="14.85546875" style="130" customWidth="1"/>
    <col min="11526" max="11526" width="17.28515625" style="130" customWidth="1"/>
    <col min="11527" max="11527" width="15.28515625" style="130" customWidth="1"/>
    <col min="11528" max="11528" width="17.28515625" style="130" customWidth="1"/>
    <col min="11529" max="11529" width="14.5703125" style="130" customWidth="1"/>
    <col min="11530" max="11530" width="16.7109375" style="130" customWidth="1"/>
    <col min="11531" max="11531" width="4.7109375" style="130" customWidth="1"/>
    <col min="11532" max="11776" width="9.140625" style="130"/>
    <col min="11777" max="11777" width="5.42578125" style="130" customWidth="1"/>
    <col min="11778" max="11778" width="40.7109375" style="130" customWidth="1"/>
    <col min="11779" max="11779" width="9.28515625" style="130" customWidth="1"/>
    <col min="11780" max="11780" width="17.28515625" style="130" customWidth="1"/>
    <col min="11781" max="11781" width="14.85546875" style="130" customWidth="1"/>
    <col min="11782" max="11782" width="17.28515625" style="130" customWidth="1"/>
    <col min="11783" max="11783" width="15.28515625" style="130" customWidth="1"/>
    <col min="11784" max="11784" width="17.28515625" style="130" customWidth="1"/>
    <col min="11785" max="11785" width="14.5703125" style="130" customWidth="1"/>
    <col min="11786" max="11786" width="16.7109375" style="130" customWidth="1"/>
    <col min="11787" max="11787" width="4.7109375" style="130" customWidth="1"/>
    <col min="11788" max="12032" width="9.140625" style="130"/>
    <col min="12033" max="12033" width="5.42578125" style="130" customWidth="1"/>
    <col min="12034" max="12034" width="40.7109375" style="130" customWidth="1"/>
    <col min="12035" max="12035" width="9.28515625" style="130" customWidth="1"/>
    <col min="12036" max="12036" width="17.28515625" style="130" customWidth="1"/>
    <col min="12037" max="12037" width="14.85546875" style="130" customWidth="1"/>
    <col min="12038" max="12038" width="17.28515625" style="130" customWidth="1"/>
    <col min="12039" max="12039" width="15.28515625" style="130" customWidth="1"/>
    <col min="12040" max="12040" width="17.28515625" style="130" customWidth="1"/>
    <col min="12041" max="12041" width="14.5703125" style="130" customWidth="1"/>
    <col min="12042" max="12042" width="16.7109375" style="130" customWidth="1"/>
    <col min="12043" max="12043" width="4.7109375" style="130" customWidth="1"/>
    <col min="12044" max="12288" width="9.140625" style="130"/>
    <col min="12289" max="12289" width="5.42578125" style="130" customWidth="1"/>
    <col min="12290" max="12290" width="40.7109375" style="130" customWidth="1"/>
    <col min="12291" max="12291" width="9.28515625" style="130" customWidth="1"/>
    <col min="12292" max="12292" width="17.28515625" style="130" customWidth="1"/>
    <col min="12293" max="12293" width="14.85546875" style="130" customWidth="1"/>
    <col min="12294" max="12294" width="17.28515625" style="130" customWidth="1"/>
    <col min="12295" max="12295" width="15.28515625" style="130" customWidth="1"/>
    <col min="12296" max="12296" width="17.28515625" style="130" customWidth="1"/>
    <col min="12297" max="12297" width="14.5703125" style="130" customWidth="1"/>
    <col min="12298" max="12298" width="16.7109375" style="130" customWidth="1"/>
    <col min="12299" max="12299" width="4.7109375" style="130" customWidth="1"/>
    <col min="12300" max="12544" width="9.140625" style="130"/>
    <col min="12545" max="12545" width="5.42578125" style="130" customWidth="1"/>
    <col min="12546" max="12546" width="40.7109375" style="130" customWidth="1"/>
    <col min="12547" max="12547" width="9.28515625" style="130" customWidth="1"/>
    <col min="12548" max="12548" width="17.28515625" style="130" customWidth="1"/>
    <col min="12549" max="12549" width="14.85546875" style="130" customWidth="1"/>
    <col min="12550" max="12550" width="17.28515625" style="130" customWidth="1"/>
    <col min="12551" max="12551" width="15.28515625" style="130" customWidth="1"/>
    <col min="12552" max="12552" width="17.28515625" style="130" customWidth="1"/>
    <col min="12553" max="12553" width="14.5703125" style="130" customWidth="1"/>
    <col min="12554" max="12554" width="16.7109375" style="130" customWidth="1"/>
    <col min="12555" max="12555" width="4.7109375" style="130" customWidth="1"/>
    <col min="12556" max="12800" width="9.140625" style="130"/>
    <col min="12801" max="12801" width="5.42578125" style="130" customWidth="1"/>
    <col min="12802" max="12802" width="40.7109375" style="130" customWidth="1"/>
    <col min="12803" max="12803" width="9.28515625" style="130" customWidth="1"/>
    <col min="12804" max="12804" width="17.28515625" style="130" customWidth="1"/>
    <col min="12805" max="12805" width="14.85546875" style="130" customWidth="1"/>
    <col min="12806" max="12806" width="17.28515625" style="130" customWidth="1"/>
    <col min="12807" max="12807" width="15.28515625" style="130" customWidth="1"/>
    <col min="12808" max="12808" width="17.28515625" style="130" customWidth="1"/>
    <col min="12809" max="12809" width="14.5703125" style="130" customWidth="1"/>
    <col min="12810" max="12810" width="16.7109375" style="130" customWidth="1"/>
    <col min="12811" max="12811" width="4.7109375" style="130" customWidth="1"/>
    <col min="12812" max="13056" width="9.140625" style="130"/>
    <col min="13057" max="13057" width="5.42578125" style="130" customWidth="1"/>
    <col min="13058" max="13058" width="40.7109375" style="130" customWidth="1"/>
    <col min="13059" max="13059" width="9.28515625" style="130" customWidth="1"/>
    <col min="13060" max="13060" width="17.28515625" style="130" customWidth="1"/>
    <col min="13061" max="13061" width="14.85546875" style="130" customWidth="1"/>
    <col min="13062" max="13062" width="17.28515625" style="130" customWidth="1"/>
    <col min="13063" max="13063" width="15.28515625" style="130" customWidth="1"/>
    <col min="13064" max="13064" width="17.28515625" style="130" customWidth="1"/>
    <col min="13065" max="13065" width="14.5703125" style="130" customWidth="1"/>
    <col min="13066" max="13066" width="16.7109375" style="130" customWidth="1"/>
    <col min="13067" max="13067" width="4.7109375" style="130" customWidth="1"/>
    <col min="13068" max="13312" width="9.140625" style="130"/>
    <col min="13313" max="13313" width="5.42578125" style="130" customWidth="1"/>
    <col min="13314" max="13314" width="40.7109375" style="130" customWidth="1"/>
    <col min="13315" max="13315" width="9.28515625" style="130" customWidth="1"/>
    <col min="13316" max="13316" width="17.28515625" style="130" customWidth="1"/>
    <col min="13317" max="13317" width="14.85546875" style="130" customWidth="1"/>
    <col min="13318" max="13318" width="17.28515625" style="130" customWidth="1"/>
    <col min="13319" max="13319" width="15.28515625" style="130" customWidth="1"/>
    <col min="13320" max="13320" width="17.28515625" style="130" customWidth="1"/>
    <col min="13321" max="13321" width="14.5703125" style="130" customWidth="1"/>
    <col min="13322" max="13322" width="16.7109375" style="130" customWidth="1"/>
    <col min="13323" max="13323" width="4.7109375" style="130" customWidth="1"/>
    <col min="13324" max="13568" width="9.140625" style="130"/>
    <col min="13569" max="13569" width="5.42578125" style="130" customWidth="1"/>
    <col min="13570" max="13570" width="40.7109375" style="130" customWidth="1"/>
    <col min="13571" max="13571" width="9.28515625" style="130" customWidth="1"/>
    <col min="13572" max="13572" width="17.28515625" style="130" customWidth="1"/>
    <col min="13573" max="13573" width="14.85546875" style="130" customWidth="1"/>
    <col min="13574" max="13574" width="17.28515625" style="130" customWidth="1"/>
    <col min="13575" max="13575" width="15.28515625" style="130" customWidth="1"/>
    <col min="13576" max="13576" width="17.28515625" style="130" customWidth="1"/>
    <col min="13577" max="13577" width="14.5703125" style="130" customWidth="1"/>
    <col min="13578" max="13578" width="16.7109375" style="130" customWidth="1"/>
    <col min="13579" max="13579" width="4.7109375" style="130" customWidth="1"/>
    <col min="13580" max="13824" width="9.140625" style="130"/>
    <col min="13825" max="13825" width="5.42578125" style="130" customWidth="1"/>
    <col min="13826" max="13826" width="40.7109375" style="130" customWidth="1"/>
    <col min="13827" max="13827" width="9.28515625" style="130" customWidth="1"/>
    <col min="13828" max="13828" width="17.28515625" style="130" customWidth="1"/>
    <col min="13829" max="13829" width="14.85546875" style="130" customWidth="1"/>
    <col min="13830" max="13830" width="17.28515625" style="130" customWidth="1"/>
    <col min="13831" max="13831" width="15.28515625" style="130" customWidth="1"/>
    <col min="13832" max="13832" width="17.28515625" style="130" customWidth="1"/>
    <col min="13833" max="13833" width="14.5703125" style="130" customWidth="1"/>
    <col min="13834" max="13834" width="16.7109375" style="130" customWidth="1"/>
    <col min="13835" max="13835" width="4.7109375" style="130" customWidth="1"/>
    <col min="13836" max="14080" width="9.140625" style="130"/>
    <col min="14081" max="14081" width="5.42578125" style="130" customWidth="1"/>
    <col min="14082" max="14082" width="40.7109375" style="130" customWidth="1"/>
    <col min="14083" max="14083" width="9.28515625" style="130" customWidth="1"/>
    <col min="14084" max="14084" width="17.28515625" style="130" customWidth="1"/>
    <col min="14085" max="14085" width="14.85546875" style="130" customWidth="1"/>
    <col min="14086" max="14086" width="17.28515625" style="130" customWidth="1"/>
    <col min="14087" max="14087" width="15.28515625" style="130" customWidth="1"/>
    <col min="14088" max="14088" width="17.28515625" style="130" customWidth="1"/>
    <col min="14089" max="14089" width="14.5703125" style="130" customWidth="1"/>
    <col min="14090" max="14090" width="16.7109375" style="130" customWidth="1"/>
    <col min="14091" max="14091" width="4.7109375" style="130" customWidth="1"/>
    <col min="14092" max="14336" width="9.140625" style="130"/>
    <col min="14337" max="14337" width="5.42578125" style="130" customWidth="1"/>
    <col min="14338" max="14338" width="40.7109375" style="130" customWidth="1"/>
    <col min="14339" max="14339" width="9.28515625" style="130" customWidth="1"/>
    <col min="14340" max="14340" width="17.28515625" style="130" customWidth="1"/>
    <col min="14341" max="14341" width="14.85546875" style="130" customWidth="1"/>
    <col min="14342" max="14342" width="17.28515625" style="130" customWidth="1"/>
    <col min="14343" max="14343" width="15.28515625" style="130" customWidth="1"/>
    <col min="14344" max="14344" width="17.28515625" style="130" customWidth="1"/>
    <col min="14345" max="14345" width="14.5703125" style="130" customWidth="1"/>
    <col min="14346" max="14346" width="16.7109375" style="130" customWidth="1"/>
    <col min="14347" max="14347" width="4.7109375" style="130" customWidth="1"/>
    <col min="14348" max="14592" width="9.140625" style="130"/>
    <col min="14593" max="14593" width="5.42578125" style="130" customWidth="1"/>
    <col min="14594" max="14594" width="40.7109375" style="130" customWidth="1"/>
    <col min="14595" max="14595" width="9.28515625" style="130" customWidth="1"/>
    <col min="14596" max="14596" width="17.28515625" style="130" customWidth="1"/>
    <col min="14597" max="14597" width="14.85546875" style="130" customWidth="1"/>
    <col min="14598" max="14598" width="17.28515625" style="130" customWidth="1"/>
    <col min="14599" max="14599" width="15.28515625" style="130" customWidth="1"/>
    <col min="14600" max="14600" width="17.28515625" style="130" customWidth="1"/>
    <col min="14601" max="14601" width="14.5703125" style="130" customWidth="1"/>
    <col min="14602" max="14602" width="16.7109375" style="130" customWidth="1"/>
    <col min="14603" max="14603" width="4.7109375" style="130" customWidth="1"/>
    <col min="14604" max="14848" width="9.140625" style="130"/>
    <col min="14849" max="14849" width="5.42578125" style="130" customWidth="1"/>
    <col min="14850" max="14850" width="40.7109375" style="130" customWidth="1"/>
    <col min="14851" max="14851" width="9.28515625" style="130" customWidth="1"/>
    <col min="14852" max="14852" width="17.28515625" style="130" customWidth="1"/>
    <col min="14853" max="14853" width="14.85546875" style="130" customWidth="1"/>
    <col min="14854" max="14854" width="17.28515625" style="130" customWidth="1"/>
    <col min="14855" max="14855" width="15.28515625" style="130" customWidth="1"/>
    <col min="14856" max="14856" width="17.28515625" style="130" customWidth="1"/>
    <col min="14857" max="14857" width="14.5703125" style="130" customWidth="1"/>
    <col min="14858" max="14858" width="16.7109375" style="130" customWidth="1"/>
    <col min="14859" max="14859" width="4.7109375" style="130" customWidth="1"/>
    <col min="14860" max="15104" width="9.140625" style="130"/>
    <col min="15105" max="15105" width="5.42578125" style="130" customWidth="1"/>
    <col min="15106" max="15106" width="40.7109375" style="130" customWidth="1"/>
    <col min="15107" max="15107" width="9.28515625" style="130" customWidth="1"/>
    <col min="15108" max="15108" width="17.28515625" style="130" customWidth="1"/>
    <col min="15109" max="15109" width="14.85546875" style="130" customWidth="1"/>
    <col min="15110" max="15110" width="17.28515625" style="130" customWidth="1"/>
    <col min="15111" max="15111" width="15.28515625" style="130" customWidth="1"/>
    <col min="15112" max="15112" width="17.28515625" style="130" customWidth="1"/>
    <col min="15113" max="15113" width="14.5703125" style="130" customWidth="1"/>
    <col min="15114" max="15114" width="16.7109375" style="130" customWidth="1"/>
    <col min="15115" max="15115" width="4.7109375" style="130" customWidth="1"/>
    <col min="15116" max="15360" width="9.140625" style="130"/>
    <col min="15361" max="15361" width="5.42578125" style="130" customWidth="1"/>
    <col min="15362" max="15362" width="40.7109375" style="130" customWidth="1"/>
    <col min="15363" max="15363" width="9.28515625" style="130" customWidth="1"/>
    <col min="15364" max="15364" width="17.28515625" style="130" customWidth="1"/>
    <col min="15365" max="15365" width="14.85546875" style="130" customWidth="1"/>
    <col min="15366" max="15366" width="17.28515625" style="130" customWidth="1"/>
    <col min="15367" max="15367" width="15.28515625" style="130" customWidth="1"/>
    <col min="15368" max="15368" width="17.28515625" style="130" customWidth="1"/>
    <col min="15369" max="15369" width="14.5703125" style="130" customWidth="1"/>
    <col min="15370" max="15370" width="16.7109375" style="130" customWidth="1"/>
    <col min="15371" max="15371" width="4.7109375" style="130" customWidth="1"/>
    <col min="15372" max="15616" width="9.140625" style="130"/>
    <col min="15617" max="15617" width="5.42578125" style="130" customWidth="1"/>
    <col min="15618" max="15618" width="40.7109375" style="130" customWidth="1"/>
    <col min="15619" max="15619" width="9.28515625" style="130" customWidth="1"/>
    <col min="15620" max="15620" width="17.28515625" style="130" customWidth="1"/>
    <col min="15621" max="15621" width="14.85546875" style="130" customWidth="1"/>
    <col min="15622" max="15622" width="17.28515625" style="130" customWidth="1"/>
    <col min="15623" max="15623" width="15.28515625" style="130" customWidth="1"/>
    <col min="15624" max="15624" width="17.28515625" style="130" customWidth="1"/>
    <col min="15625" max="15625" width="14.5703125" style="130" customWidth="1"/>
    <col min="15626" max="15626" width="16.7109375" style="130" customWidth="1"/>
    <col min="15627" max="15627" width="4.7109375" style="130" customWidth="1"/>
    <col min="15628" max="15872" width="9.140625" style="130"/>
    <col min="15873" max="15873" width="5.42578125" style="130" customWidth="1"/>
    <col min="15874" max="15874" width="40.7109375" style="130" customWidth="1"/>
    <col min="15875" max="15875" width="9.28515625" style="130" customWidth="1"/>
    <col min="15876" max="15876" width="17.28515625" style="130" customWidth="1"/>
    <col min="15877" max="15877" width="14.85546875" style="130" customWidth="1"/>
    <col min="15878" max="15878" width="17.28515625" style="130" customWidth="1"/>
    <col min="15879" max="15879" width="15.28515625" style="130" customWidth="1"/>
    <col min="15880" max="15880" width="17.28515625" style="130" customWidth="1"/>
    <col min="15881" max="15881" width="14.5703125" style="130" customWidth="1"/>
    <col min="15882" max="15882" width="16.7109375" style="130" customWidth="1"/>
    <col min="15883" max="15883" width="4.7109375" style="130" customWidth="1"/>
    <col min="15884" max="16128" width="9.140625" style="130"/>
    <col min="16129" max="16129" width="5.42578125" style="130" customWidth="1"/>
    <col min="16130" max="16130" width="40.7109375" style="130" customWidth="1"/>
    <col min="16131" max="16131" width="9.28515625" style="130" customWidth="1"/>
    <col min="16132" max="16132" width="17.28515625" style="130" customWidth="1"/>
    <col min="16133" max="16133" width="14.85546875" style="130" customWidth="1"/>
    <col min="16134" max="16134" width="17.28515625" style="130" customWidth="1"/>
    <col min="16135" max="16135" width="15.28515625" style="130" customWidth="1"/>
    <col min="16136" max="16136" width="17.28515625" style="130" customWidth="1"/>
    <col min="16137" max="16137" width="14.5703125" style="130" customWidth="1"/>
    <col min="16138" max="16138" width="16.7109375" style="130" customWidth="1"/>
    <col min="16139" max="16139" width="4.7109375" style="130" customWidth="1"/>
    <col min="16140" max="16384" width="9.140625" style="130"/>
  </cols>
  <sheetData>
    <row r="1" spans="1:10" s="128" customFormat="1" ht="18" customHeight="1">
      <c r="A1" s="127" t="s">
        <v>100</v>
      </c>
      <c r="C1" s="127" t="s">
        <v>101</v>
      </c>
      <c r="G1" s="129"/>
      <c r="H1" s="129"/>
      <c r="I1" s="129"/>
      <c r="J1" s="129"/>
    </row>
    <row r="2" spans="1:10" ht="5.25" customHeight="1"/>
    <row r="3" spans="1:10" ht="13.5" customHeight="1">
      <c r="A3" s="767" t="s">
        <v>102</v>
      </c>
      <c r="B3" s="768"/>
      <c r="C3" s="768"/>
      <c r="D3" s="768"/>
      <c r="F3" s="769" t="s">
        <v>103</v>
      </c>
      <c r="G3" s="770"/>
      <c r="H3" s="771"/>
      <c r="I3" s="132"/>
      <c r="J3" s="133"/>
    </row>
    <row r="4" spans="1:10" ht="13.5" customHeight="1">
      <c r="A4" s="772" t="s">
        <v>104</v>
      </c>
      <c r="B4" s="772"/>
      <c r="C4" s="772"/>
      <c r="D4" s="772"/>
      <c r="F4" s="773" t="str">
        <f>INFO!B7</f>
        <v>Espririto Santo do Pinhal/SP</v>
      </c>
      <c r="G4" s="774"/>
      <c r="H4" s="775"/>
      <c r="I4" s="134"/>
      <c r="J4" s="134"/>
    </row>
    <row r="5" spans="1:10" ht="5.25" customHeight="1">
      <c r="F5" s="135"/>
    </row>
    <row r="6" spans="1:10" ht="12.75" customHeight="1">
      <c r="A6" s="136" t="s">
        <v>105</v>
      </c>
      <c r="B6" s="137"/>
      <c r="C6" s="138"/>
      <c r="D6" s="139"/>
      <c r="E6" s="140"/>
      <c r="F6" s="141" t="s">
        <v>106</v>
      </c>
      <c r="G6" s="142"/>
      <c r="H6" s="142"/>
      <c r="I6" s="143"/>
      <c r="J6" s="144" t="s">
        <v>107</v>
      </c>
    </row>
    <row r="7" spans="1:10" ht="12.75" customHeight="1">
      <c r="A7" s="145"/>
      <c r="B7" s="776" t="str">
        <f>INFO!B20</f>
        <v>Revitalização da Pista de Skate</v>
      </c>
      <c r="C7" s="777"/>
      <c r="D7" s="778"/>
      <c r="E7" s="146"/>
      <c r="F7" s="147" t="s">
        <v>108</v>
      </c>
      <c r="G7" s="148"/>
      <c r="H7" s="148"/>
      <c r="I7" s="149"/>
      <c r="J7" s="150">
        <f ca="1">INFO!B31</f>
        <v>44011</v>
      </c>
    </row>
    <row r="8" spans="1:10" ht="18" customHeight="1">
      <c r="A8" s="151"/>
      <c r="B8" s="146"/>
      <c r="C8" s="140"/>
      <c r="D8" s="140"/>
      <c r="E8" s="140"/>
      <c r="F8" s="152" t="s">
        <v>109</v>
      </c>
      <c r="G8" s="153"/>
      <c r="H8" s="153"/>
      <c r="I8" s="149"/>
      <c r="J8" s="154"/>
    </row>
    <row r="9" spans="1:10" ht="6.75" customHeight="1"/>
    <row r="10" spans="1:10" ht="18" customHeight="1">
      <c r="A10" s="155" t="s">
        <v>93</v>
      </c>
      <c r="B10" s="156" t="s">
        <v>110</v>
      </c>
      <c r="C10" s="157" t="s">
        <v>99</v>
      </c>
      <c r="D10" s="158" t="s">
        <v>111</v>
      </c>
      <c r="E10" s="159"/>
      <c r="F10" s="158" t="s">
        <v>112</v>
      </c>
      <c r="G10" s="160"/>
      <c r="H10" s="158" t="s">
        <v>113</v>
      </c>
      <c r="I10" s="160"/>
      <c r="J10" s="161"/>
    </row>
    <row r="11" spans="1:10" ht="18" customHeight="1">
      <c r="A11" s="162"/>
      <c r="B11" s="163"/>
      <c r="C11" s="164"/>
      <c r="D11" s="765" t="s">
        <v>114</v>
      </c>
      <c r="E11" s="766"/>
      <c r="F11" s="765" t="s">
        <v>115</v>
      </c>
      <c r="G11" s="766"/>
      <c r="H11" s="765" t="s">
        <v>115</v>
      </c>
      <c r="I11" s="766"/>
      <c r="J11" s="165" t="s">
        <v>116</v>
      </c>
    </row>
    <row r="12" spans="1:10" ht="55.5" customHeight="1">
      <c r="A12" s="166" t="s">
        <v>117</v>
      </c>
      <c r="B12" s="167" t="s">
        <v>117</v>
      </c>
      <c r="C12" s="168" t="s">
        <v>117</v>
      </c>
      <c r="D12" s="169" t="s">
        <v>118</v>
      </c>
      <c r="E12" s="170" t="s">
        <v>119</v>
      </c>
      <c r="F12" s="169" t="s">
        <v>118</v>
      </c>
      <c r="G12" s="169" t="s">
        <v>120</v>
      </c>
      <c r="H12" s="169" t="s">
        <v>118</v>
      </c>
      <c r="I12" s="169" t="s">
        <v>121</v>
      </c>
      <c r="J12" s="171"/>
    </row>
    <row r="13" spans="1:10" ht="15.75">
      <c r="A13" s="172"/>
      <c r="B13" s="173" t="e">
        <f>ORÇ!#REF!</f>
        <v>#REF!</v>
      </c>
      <c r="C13" s="174" t="s">
        <v>122</v>
      </c>
      <c r="D13" s="760" t="s">
        <v>134</v>
      </c>
      <c r="E13" s="761"/>
      <c r="F13" s="755"/>
      <c r="G13" s="757"/>
      <c r="H13" s="755"/>
      <c r="I13" s="757"/>
      <c r="J13" s="175">
        <f>SUM(D13)</f>
        <v>0</v>
      </c>
    </row>
    <row r="14" spans="1:10" ht="15.75">
      <c r="A14" s="178"/>
      <c r="B14" s="176"/>
      <c r="C14" s="177" t="s">
        <v>123</v>
      </c>
      <c r="D14" s="762" t="e">
        <f>ORÇ!#REF!</f>
        <v>#REF!</v>
      </c>
      <c r="E14" s="763"/>
      <c r="F14" s="758"/>
      <c r="G14" s="764"/>
      <c r="H14" s="758"/>
      <c r="I14" s="764"/>
      <c r="J14" s="175" t="e">
        <f>SUM(D14)</f>
        <v>#REF!</v>
      </c>
    </row>
    <row r="15" spans="1:10" ht="15.75">
      <c r="A15" s="172"/>
      <c r="B15" s="179" t="e">
        <f>ORÇ!#REF!</f>
        <v>#REF!</v>
      </c>
      <c r="C15" s="174" t="s">
        <v>122</v>
      </c>
      <c r="D15" s="760" t="s">
        <v>133</v>
      </c>
      <c r="E15" s="761"/>
      <c r="F15" s="755"/>
      <c r="G15" s="757"/>
      <c r="H15" s="755"/>
      <c r="I15" s="757"/>
      <c r="J15" s="175">
        <f>SUM(D15:I15)</f>
        <v>0</v>
      </c>
    </row>
    <row r="16" spans="1:10" ht="15.75">
      <c r="A16" s="178"/>
      <c r="B16" s="176"/>
      <c r="C16" s="177" t="s">
        <v>123</v>
      </c>
      <c r="D16" s="762" t="e">
        <f>ORÇ!#REF!</f>
        <v>#REF!</v>
      </c>
      <c r="E16" s="763"/>
      <c r="F16" s="758"/>
      <c r="G16" s="764"/>
      <c r="H16" s="758"/>
      <c r="I16" s="764"/>
      <c r="J16" s="175" t="e">
        <f>SUM(D16:I16)</f>
        <v>#REF!</v>
      </c>
    </row>
    <row r="17" spans="1:10" ht="15.75">
      <c r="A17" s="172"/>
      <c r="B17" s="180"/>
      <c r="C17" s="174"/>
      <c r="D17" s="755"/>
      <c r="E17" s="756"/>
      <c r="F17" s="755"/>
      <c r="G17" s="757"/>
      <c r="H17" s="755"/>
      <c r="I17" s="757"/>
      <c r="J17" s="181">
        <f t="shared" ref="J17:J24" si="0">D17+F17</f>
        <v>0</v>
      </c>
    </row>
    <row r="18" spans="1:10" ht="15.75">
      <c r="A18" s="182"/>
      <c r="B18" s="183"/>
      <c r="C18" s="177"/>
      <c r="D18" s="758"/>
      <c r="E18" s="759"/>
      <c r="F18" s="758"/>
      <c r="G18" s="759"/>
      <c r="H18" s="758"/>
      <c r="I18" s="759"/>
      <c r="J18" s="181">
        <f t="shared" si="0"/>
        <v>0</v>
      </c>
    </row>
    <row r="19" spans="1:10" ht="15.75">
      <c r="A19" s="172"/>
      <c r="B19" s="180"/>
      <c r="C19" s="174"/>
      <c r="D19" s="755"/>
      <c r="E19" s="756"/>
      <c r="F19" s="755"/>
      <c r="G19" s="757"/>
      <c r="H19" s="755"/>
      <c r="I19" s="757"/>
      <c r="J19" s="181">
        <f t="shared" si="0"/>
        <v>0</v>
      </c>
    </row>
    <row r="20" spans="1:10" ht="15.75">
      <c r="A20" s="182"/>
      <c r="B20" s="183"/>
      <c r="C20" s="177"/>
      <c r="D20" s="758"/>
      <c r="E20" s="759"/>
      <c r="F20" s="758"/>
      <c r="G20" s="759"/>
      <c r="H20" s="758"/>
      <c r="I20" s="759"/>
      <c r="J20" s="181">
        <f t="shared" si="0"/>
        <v>0</v>
      </c>
    </row>
    <row r="21" spans="1:10" ht="15.75">
      <c r="A21" s="172"/>
      <c r="B21" s="180"/>
      <c r="C21" s="174"/>
      <c r="D21" s="755"/>
      <c r="E21" s="756"/>
      <c r="F21" s="755"/>
      <c r="G21" s="757"/>
      <c r="H21" s="755"/>
      <c r="I21" s="757"/>
      <c r="J21" s="181">
        <f t="shared" si="0"/>
        <v>0</v>
      </c>
    </row>
    <row r="22" spans="1:10" ht="15.75">
      <c r="A22" s="182"/>
      <c r="B22" s="183"/>
      <c r="C22" s="177"/>
      <c r="D22" s="758"/>
      <c r="E22" s="759"/>
      <c r="F22" s="758"/>
      <c r="G22" s="759"/>
      <c r="H22" s="758"/>
      <c r="I22" s="759"/>
      <c r="J22" s="181">
        <f t="shared" si="0"/>
        <v>0</v>
      </c>
    </row>
    <row r="23" spans="1:10" ht="15.75">
      <c r="A23" s="172"/>
      <c r="B23" s="180"/>
      <c r="C23" s="174"/>
      <c r="D23" s="755"/>
      <c r="E23" s="756"/>
      <c r="F23" s="755"/>
      <c r="G23" s="757"/>
      <c r="H23" s="755"/>
      <c r="I23" s="757"/>
      <c r="J23" s="181">
        <f t="shared" si="0"/>
        <v>0</v>
      </c>
    </row>
    <row r="24" spans="1:10" ht="16.5" thickBot="1">
      <c r="A24" s="182"/>
      <c r="B24" s="183"/>
      <c r="C24" s="177"/>
      <c r="D24" s="758"/>
      <c r="E24" s="759"/>
      <c r="F24" s="758"/>
      <c r="G24" s="759"/>
      <c r="H24" s="758"/>
      <c r="I24" s="759"/>
      <c r="J24" s="181">
        <f t="shared" si="0"/>
        <v>0</v>
      </c>
    </row>
    <row r="25" spans="1:10" ht="6.75" customHeight="1" thickBot="1">
      <c r="A25" s="184"/>
      <c r="B25" s="185"/>
      <c r="C25" s="186"/>
      <c r="D25" s="187"/>
      <c r="E25" s="187"/>
      <c r="F25" s="188"/>
      <c r="G25" s="189"/>
      <c r="H25" s="188"/>
      <c r="I25" s="189"/>
      <c r="J25" s="190"/>
    </row>
    <row r="26" spans="1:10" ht="14.25" customHeight="1">
      <c r="A26" s="191" t="s">
        <v>124</v>
      </c>
      <c r="B26" s="192"/>
      <c r="C26" s="193"/>
      <c r="D26" s="750">
        <f>INFO!B16</f>
        <v>0</v>
      </c>
      <c r="E26" s="751"/>
      <c r="F26" s="750">
        <f>F28-F27</f>
        <v>0</v>
      </c>
      <c r="G26" s="751"/>
      <c r="H26" s="750">
        <f>H28-H27</f>
        <v>0</v>
      </c>
      <c r="I26" s="751"/>
      <c r="J26" s="194">
        <f>SUM(D26:I26)</f>
        <v>0</v>
      </c>
    </row>
    <row r="27" spans="1:10" ht="17.25" customHeight="1">
      <c r="A27" s="195" t="s">
        <v>125</v>
      </c>
      <c r="B27" s="192"/>
      <c r="C27" s="193"/>
      <c r="D27" s="752" t="e">
        <f>D28-D26</f>
        <v>#REF!</v>
      </c>
      <c r="E27" s="753"/>
      <c r="F27" s="752"/>
      <c r="G27" s="754"/>
      <c r="H27" s="752"/>
      <c r="I27" s="754"/>
      <c r="J27" s="194" t="e">
        <f>SUM(D27:I27)</f>
        <v>#REF!</v>
      </c>
    </row>
    <row r="28" spans="1:10" s="198" customFormat="1" ht="15.75" customHeight="1">
      <c r="A28" s="191" t="s">
        <v>126</v>
      </c>
      <c r="B28" s="196"/>
      <c r="C28" s="197"/>
      <c r="D28" s="750" t="e">
        <f>D14+D16+D18+D20+D22+D24</f>
        <v>#REF!</v>
      </c>
      <c r="E28" s="751"/>
      <c r="F28" s="750">
        <f>SUM(F16)</f>
        <v>0</v>
      </c>
      <c r="G28" s="751"/>
      <c r="H28" s="750">
        <f>SUM(H16)</f>
        <v>0</v>
      </c>
      <c r="I28" s="751"/>
      <c r="J28" s="194" t="e">
        <f>SUM(J16+J14+#REF!)</f>
        <v>#REF!</v>
      </c>
    </row>
    <row r="29" spans="1:10" s="198" customFormat="1" ht="4.5" customHeight="1">
      <c r="A29" s="199"/>
      <c r="B29" s="200"/>
      <c r="C29" s="201"/>
      <c r="D29" s="202"/>
      <c r="E29" s="202"/>
      <c r="F29" s="203"/>
      <c r="G29" s="203"/>
      <c r="H29" s="203"/>
      <c r="I29" s="203"/>
      <c r="J29" s="202"/>
    </row>
    <row r="30" spans="1:10" ht="9" customHeight="1">
      <c r="F30" s="128"/>
      <c r="G30" s="128"/>
      <c r="H30" s="128"/>
      <c r="I30" s="128"/>
      <c r="J30" s="128"/>
    </row>
    <row r="31" spans="1:10" ht="15" customHeight="1">
      <c r="A31" s="204" t="s">
        <v>127</v>
      </c>
      <c r="B31" s="128"/>
      <c r="C31" s="205"/>
      <c r="D31" s="205"/>
      <c r="E31" s="205"/>
      <c r="F31" s="206"/>
    </row>
    <row r="32" spans="1:10" ht="20.25" customHeight="1">
      <c r="A32" s="215" t="s">
        <v>136</v>
      </c>
      <c r="B32" s="217" t="str">
        <f>INFO!B28</f>
        <v>Elton Maeda</v>
      </c>
      <c r="C32" s="207"/>
      <c r="D32" s="207"/>
      <c r="E32" s="207"/>
      <c r="F32" s="206"/>
    </row>
    <row r="33" spans="1:5" ht="14.25" customHeight="1">
      <c r="A33" s="216" t="s">
        <v>23</v>
      </c>
      <c r="B33" s="217" t="str">
        <f>INFO!B29</f>
        <v>A72570-6</v>
      </c>
      <c r="C33" s="205" t="s">
        <v>117</v>
      </c>
      <c r="D33" s="205"/>
      <c r="E33" s="205"/>
    </row>
    <row r="34" spans="1:5" ht="14.25" customHeight="1">
      <c r="A34" s="216" t="s">
        <v>135</v>
      </c>
      <c r="B34" s="217">
        <f>INFO!B30</f>
        <v>0</v>
      </c>
      <c r="C34" s="205"/>
      <c r="D34" s="205"/>
      <c r="E34" s="205"/>
    </row>
    <row r="35" spans="1:5" ht="17.25" customHeight="1" thickBot="1">
      <c r="A35" s="130" t="s">
        <v>128</v>
      </c>
    </row>
    <row r="36" spans="1:5" ht="18" customHeight="1" thickTop="1">
      <c r="B36" s="208" t="s">
        <v>129</v>
      </c>
      <c r="C36" s="209"/>
    </row>
    <row r="37" spans="1:5" ht="18" customHeight="1">
      <c r="B37" s="210" t="s">
        <v>130</v>
      </c>
      <c r="C37" s="211"/>
    </row>
    <row r="38" spans="1:5" ht="18" customHeight="1">
      <c r="B38" s="210" t="s">
        <v>131</v>
      </c>
      <c r="C38" s="211"/>
    </row>
    <row r="39" spans="1:5" ht="5.25" customHeight="1">
      <c r="A39" s="128"/>
      <c r="B39" s="212"/>
      <c r="C39" s="211"/>
    </row>
    <row r="40" spans="1:5" ht="18" customHeight="1" thickBot="1">
      <c r="A40" s="128"/>
      <c r="B40" s="213" t="s">
        <v>132</v>
      </c>
      <c r="C40" s="214"/>
    </row>
    <row r="41" spans="1:5" ht="18" customHeight="1" thickTop="1"/>
  </sheetData>
  <mergeCells count="53">
    <mergeCell ref="D11:E11"/>
    <mergeCell ref="F11:G11"/>
    <mergeCell ref="H11:I11"/>
    <mergeCell ref="A3:D3"/>
    <mergeCell ref="F3:H3"/>
    <mergeCell ref="A4:D4"/>
    <mergeCell ref="F4:H4"/>
    <mergeCell ref="B7:D7"/>
    <mergeCell ref="D13:E13"/>
    <mergeCell ref="F13:G13"/>
    <mergeCell ref="H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8:E28"/>
    <mergeCell ref="F28:G28"/>
    <mergeCell ref="H28:I28"/>
    <mergeCell ref="D26:E26"/>
    <mergeCell ref="F26:G26"/>
    <mergeCell ref="H26:I26"/>
    <mergeCell ref="D27:E27"/>
    <mergeCell ref="F27:G27"/>
    <mergeCell ref="H27:I2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K43"/>
  <sheetViews>
    <sheetView view="pageBreakPreview" zoomScaleSheetLayoutView="100" workbookViewId="0">
      <selection activeCell="B20" sqref="B20"/>
    </sheetView>
  </sheetViews>
  <sheetFormatPr defaultRowHeight="15"/>
  <cols>
    <col min="2" max="2" width="13.140625" customWidth="1"/>
    <col min="4" max="4" width="22.85546875" customWidth="1"/>
    <col min="6" max="6" width="11.42578125" bestFit="1" customWidth="1"/>
    <col min="11" max="11" width="16.42578125" customWidth="1"/>
  </cols>
  <sheetData>
    <row r="1" spans="1:11">
      <c r="A1" s="707" t="s">
        <v>0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</row>
    <row r="2" spans="1:11">
      <c r="A2" s="707" t="s">
        <v>1</v>
      </c>
      <c r="B2" s="707"/>
      <c r="C2" s="707"/>
      <c r="D2" s="707"/>
      <c r="E2" s="707"/>
      <c r="F2" s="707"/>
      <c r="G2" s="707"/>
      <c r="H2" s="707"/>
      <c r="I2" s="707"/>
      <c r="J2" s="707"/>
      <c r="K2" s="707"/>
    </row>
    <row r="3" spans="1:11" ht="15.75" thickBot="1"/>
    <row r="4" spans="1:11" ht="27" thickTop="1">
      <c r="A4" s="783" t="str">
        <f>INFO!B6</f>
        <v>Prefeitura Municipal de Espirito Santo do Pinhal</v>
      </c>
      <c r="B4" s="784"/>
      <c r="C4" s="784"/>
      <c r="D4" s="784"/>
      <c r="E4" s="784"/>
      <c r="F4" s="784"/>
      <c r="G4" s="784"/>
      <c r="H4" s="784"/>
      <c r="I4" s="784"/>
      <c r="J4" s="784"/>
      <c r="K4" s="785"/>
    </row>
    <row r="5" spans="1:11" ht="16.5" thickBot="1">
      <c r="A5" s="786" t="s">
        <v>235</v>
      </c>
      <c r="B5" s="787"/>
      <c r="C5" s="787"/>
      <c r="D5" s="787"/>
      <c r="E5" s="787"/>
      <c r="F5" s="787"/>
      <c r="G5" s="787"/>
      <c r="H5" s="787"/>
      <c r="I5" s="787"/>
      <c r="J5" s="787"/>
      <c r="K5" s="788"/>
    </row>
    <row r="6" spans="1:11" ht="15.75" thickTop="1">
      <c r="A6" s="414" t="s">
        <v>230</v>
      </c>
      <c r="B6" s="496" t="str">
        <f>INFO!B11</f>
        <v>Revitalização da Pista de Skate</v>
      </c>
      <c r="C6" s="415"/>
      <c r="D6" s="415"/>
      <c r="E6" s="416" t="s">
        <v>190</v>
      </c>
      <c r="F6" s="417" t="str">
        <f>INFO!B28</f>
        <v>Elton Maeda</v>
      </c>
      <c r="G6" s="418"/>
      <c r="H6" s="487"/>
      <c r="I6" s="419"/>
      <c r="J6" s="419"/>
      <c r="K6" s="789" t="str">
        <f>INFO!B25</f>
        <v>REVISÃO 00</v>
      </c>
    </row>
    <row r="7" spans="1:11" ht="15.75">
      <c r="A7" s="420" t="s">
        <v>226</v>
      </c>
      <c r="B7" s="501" t="str">
        <f>INFO!B21</f>
        <v>Rua Jabobe Worms, Centro - Espirito Santo do Pinhal/SP</v>
      </c>
      <c r="C7" s="421"/>
      <c r="D7" s="421"/>
      <c r="E7" s="420" t="s">
        <v>23</v>
      </c>
      <c r="F7" s="422" t="str">
        <f>INFO!B29</f>
        <v>A72570-6</v>
      </c>
      <c r="G7" s="423"/>
      <c r="H7" s="488"/>
      <c r="I7" s="424"/>
      <c r="J7" s="424"/>
      <c r="K7" s="790"/>
    </row>
    <row r="8" spans="1:11" ht="16.5" thickBot="1">
      <c r="A8" s="425" t="s">
        <v>224</v>
      </c>
      <c r="B8" s="502">
        <f>INFO!B8</f>
        <v>0</v>
      </c>
      <c r="C8" s="426"/>
      <c r="D8" s="426"/>
      <c r="E8" s="425" t="s">
        <v>135</v>
      </c>
      <c r="F8" s="427">
        <f>INFO!B30</f>
        <v>0</v>
      </c>
      <c r="G8" s="428"/>
      <c r="H8" s="489"/>
      <c r="I8" s="429"/>
      <c r="J8" s="429"/>
      <c r="K8" s="791"/>
    </row>
    <row r="9" spans="1:11" ht="15.75" thickTop="1"/>
    <row r="10" spans="1:11" ht="15.75">
      <c r="A10" s="498" t="s">
        <v>243</v>
      </c>
    </row>
    <row r="11" spans="1:11">
      <c r="A11" s="493" t="s">
        <v>236</v>
      </c>
    </row>
    <row r="13" spans="1:11">
      <c r="A13" s="500" t="s">
        <v>196</v>
      </c>
      <c r="C13" s="497" t="str">
        <f>B7</f>
        <v>Rua Jabobe Worms, Centro - Espirito Santo do Pinhal/SP</v>
      </c>
      <c r="H13" s="779" t="s">
        <v>238</v>
      </c>
      <c r="I13" s="781"/>
    </row>
    <row r="14" spans="1:11">
      <c r="A14" s="500" t="s">
        <v>237</v>
      </c>
      <c r="C14" t="s">
        <v>239</v>
      </c>
      <c r="H14" s="780"/>
      <c r="I14" s="782"/>
    </row>
    <row r="39" spans="8:11" ht="54" customHeight="1"/>
    <row r="40" spans="8:11" ht="90" customHeight="1"/>
    <row r="41" spans="8:11">
      <c r="H41" s="494" t="str">
        <f>E6</f>
        <v>Engº:</v>
      </c>
      <c r="I41" s="494" t="str">
        <f>F6</f>
        <v>Elton Maeda</v>
      </c>
      <c r="J41" s="232"/>
      <c r="K41" s="232"/>
    </row>
    <row r="42" spans="8:11">
      <c r="H42" s="495" t="str">
        <f t="shared" ref="H42:I42" si="0">E7</f>
        <v>CREA:</v>
      </c>
      <c r="I42" s="495" t="str">
        <f t="shared" si="0"/>
        <v>A72570-6</v>
      </c>
    </row>
    <row r="43" spans="8:11">
      <c r="H43" s="495" t="str">
        <f t="shared" ref="H43:I43" si="1">E8</f>
        <v>A.R.T.:</v>
      </c>
      <c r="I43" s="495">
        <f t="shared" si="1"/>
        <v>0</v>
      </c>
    </row>
  </sheetData>
  <mergeCells count="7">
    <mergeCell ref="H13:H14"/>
    <mergeCell ref="I13:I14"/>
    <mergeCell ref="A1:K1"/>
    <mergeCell ref="A2:K2"/>
    <mergeCell ref="A4:K4"/>
    <mergeCell ref="A5:K5"/>
    <mergeCell ref="K6:K8"/>
  </mergeCells>
  <printOptions horizontalCentered="1"/>
  <pageMargins left="0.51181102362204722" right="0.51181102362204722" top="0.39370078740157483" bottom="0.78740157480314965" header="0" footer="0.31496062992125984"/>
  <pageSetup paperSize="9" scale="72" fitToHeight="99" orientation="portrait" horizontalDpi="4294967293" verticalDpi="4294967293" r:id="rId1"/>
  <headerFooter>
    <oddFooter>&amp;R&amp;P /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4"/>
  <sheetViews>
    <sheetView view="pageBreakPreview" zoomScale="60" workbookViewId="0">
      <selection activeCell="B20" sqref="B20"/>
    </sheetView>
  </sheetViews>
  <sheetFormatPr defaultRowHeight="15"/>
  <cols>
    <col min="1" max="1" width="12" customWidth="1"/>
    <col min="2" max="2" width="14.28515625" customWidth="1"/>
    <col min="3" max="3" width="13" customWidth="1"/>
    <col min="4" max="4" width="34.85546875" customWidth="1"/>
    <col min="6" max="6" width="11.42578125" bestFit="1" customWidth="1"/>
    <col min="9" max="9" width="11.5703125" bestFit="1" customWidth="1"/>
    <col min="11" max="11" width="17.28515625" customWidth="1"/>
  </cols>
  <sheetData>
    <row r="1" spans="1:11" ht="23.25" customHeight="1" thickTop="1">
      <c r="A1" s="793" t="str">
        <f>INFO!B6</f>
        <v>Prefeitura Municipal de Espirito Santo do Pinhal</v>
      </c>
      <c r="B1" s="794"/>
      <c r="C1" s="794"/>
      <c r="D1" s="794"/>
      <c r="E1" s="794"/>
      <c r="F1" s="794"/>
      <c r="G1" s="794"/>
      <c r="H1" s="794"/>
      <c r="I1" s="794"/>
      <c r="J1" s="794"/>
      <c r="K1" s="795"/>
    </row>
    <row r="2" spans="1:11" ht="18" customHeight="1" thickBot="1">
      <c r="A2" s="796" t="s">
        <v>189</v>
      </c>
      <c r="B2" s="797"/>
      <c r="C2" s="797"/>
      <c r="D2" s="797"/>
      <c r="E2" s="797"/>
      <c r="F2" s="797"/>
      <c r="G2" s="797"/>
      <c r="H2" s="797"/>
      <c r="I2" s="797"/>
      <c r="J2" s="797"/>
      <c r="K2" s="798"/>
    </row>
    <row r="3" spans="1:11" ht="15.75" thickTop="1">
      <c r="A3" s="483" t="s">
        <v>225</v>
      </c>
      <c r="B3" s="415" t="str">
        <f>INFO!B11</f>
        <v>Revitalização da Pista de Skate</v>
      </c>
      <c r="C3" s="415"/>
      <c r="D3" s="415"/>
      <c r="E3" s="416" t="s">
        <v>190</v>
      </c>
      <c r="F3" s="417" t="str">
        <f>INFO!B28</f>
        <v>Elton Maeda</v>
      </c>
      <c r="G3" s="418"/>
      <c r="H3" s="799"/>
      <c r="I3" s="419"/>
      <c r="J3" s="419"/>
      <c r="K3" s="789" t="str">
        <f>INFO!B25</f>
        <v>REVISÃO 00</v>
      </c>
    </row>
    <row r="4" spans="1:11" ht="15.75">
      <c r="A4" s="484" t="s">
        <v>226</v>
      </c>
      <c r="B4" s="421" t="str">
        <f>INFO!B7</f>
        <v>Espririto Santo do Pinhal/SP</v>
      </c>
      <c r="C4" s="421"/>
      <c r="D4" s="421"/>
      <c r="E4" s="420" t="s">
        <v>23</v>
      </c>
      <c r="F4" s="422" t="str">
        <f>INFO!B29</f>
        <v>A72570-6</v>
      </c>
      <c r="G4" s="423"/>
      <c r="H4" s="800"/>
      <c r="I4" s="424"/>
      <c r="J4" s="424"/>
      <c r="K4" s="790"/>
    </row>
    <row r="5" spans="1:11" ht="16.5" thickBot="1">
      <c r="A5" s="485" t="s">
        <v>224</v>
      </c>
      <c r="B5" s="426">
        <f>INFO!B9</f>
        <v>0</v>
      </c>
      <c r="C5" s="426"/>
      <c r="D5" s="426"/>
      <c r="E5" s="425" t="s">
        <v>135</v>
      </c>
      <c r="F5" s="427">
        <f>INFO!B30</f>
        <v>0</v>
      </c>
      <c r="G5" s="428"/>
      <c r="H5" s="801"/>
      <c r="I5" s="429"/>
      <c r="J5" s="429"/>
      <c r="K5" s="791"/>
    </row>
    <row r="6" spans="1:11" ht="16.5" thickTop="1">
      <c r="A6" s="430"/>
      <c r="B6" s="421"/>
      <c r="C6" s="421"/>
      <c r="D6" s="421"/>
      <c r="E6" s="430"/>
      <c r="F6" s="431"/>
      <c r="G6" s="431"/>
      <c r="H6" s="432"/>
      <c r="I6" s="424"/>
      <c r="J6" s="433"/>
      <c r="K6" s="424"/>
    </row>
    <row r="7" spans="1:11">
      <c r="A7" s="802" t="s">
        <v>191</v>
      </c>
      <c r="B7" s="803"/>
      <c r="C7" s="803"/>
      <c r="D7" s="803"/>
      <c r="E7" s="803"/>
      <c r="F7" s="803"/>
      <c r="G7" s="803"/>
      <c r="H7" s="803"/>
      <c r="I7" s="803"/>
      <c r="J7" s="803"/>
      <c r="K7" s="803"/>
    </row>
    <row r="8" spans="1:11">
      <c r="A8" s="434"/>
      <c r="B8" s="434"/>
      <c r="C8" s="434"/>
      <c r="D8" s="434"/>
      <c r="E8" s="434"/>
      <c r="F8" s="434"/>
      <c r="G8" s="434"/>
      <c r="H8" s="434"/>
      <c r="I8" s="434"/>
      <c r="J8" s="434"/>
      <c r="K8" s="434"/>
    </row>
    <row r="9" spans="1:11">
      <c r="A9" s="435"/>
      <c r="B9" s="435"/>
      <c r="C9" s="435"/>
      <c r="D9" s="435"/>
      <c r="E9" s="435"/>
      <c r="F9" s="435"/>
      <c r="G9" s="435"/>
      <c r="H9" s="435"/>
      <c r="I9" s="435"/>
      <c r="J9" s="435"/>
      <c r="K9" s="435"/>
    </row>
    <row r="10" spans="1:11" ht="15.75">
      <c r="A10" s="436" t="s">
        <v>192</v>
      </c>
      <c r="B10" s="437"/>
      <c r="C10" s="437"/>
      <c r="D10" s="438"/>
      <c r="E10" s="435"/>
      <c r="F10" s="435"/>
      <c r="G10" s="435"/>
      <c r="H10" s="435"/>
      <c r="I10" s="435"/>
      <c r="J10" s="435"/>
      <c r="K10" s="435"/>
    </row>
    <row r="11" spans="1:11">
      <c r="A11" s="439"/>
      <c r="B11" s="440"/>
      <c r="C11" s="440"/>
      <c r="D11" s="435"/>
      <c r="E11" s="435"/>
      <c r="F11" s="435"/>
      <c r="G11" s="435"/>
      <c r="H11" s="435"/>
      <c r="I11" s="435"/>
      <c r="J11" s="435"/>
      <c r="K11" s="435"/>
    </row>
    <row r="12" spans="1:11">
      <c r="A12" s="441" t="s">
        <v>193</v>
      </c>
      <c r="B12" s="440"/>
      <c r="C12" s="440"/>
      <c r="D12" s="435"/>
      <c r="E12" s="435"/>
      <c r="F12" s="435"/>
      <c r="G12" s="435"/>
      <c r="H12" s="435"/>
      <c r="I12" s="435"/>
      <c r="J12" s="435"/>
      <c r="K12" s="435"/>
    </row>
    <row r="13" spans="1:11">
      <c r="A13" s="441" t="s">
        <v>194</v>
      </c>
      <c r="B13" s="440"/>
      <c r="C13" s="440"/>
      <c r="D13" s="435"/>
      <c r="E13" s="435"/>
      <c r="F13" s="435"/>
      <c r="G13" s="435"/>
      <c r="H13" s="435"/>
      <c r="I13" s="435"/>
      <c r="J13" s="435"/>
      <c r="K13" s="435"/>
    </row>
    <row r="14" spans="1:11">
      <c r="A14" s="441" t="s">
        <v>195</v>
      </c>
      <c r="B14" s="440"/>
      <c r="C14" s="440"/>
      <c r="D14" s="435"/>
      <c r="E14" s="435"/>
      <c r="F14" s="435"/>
      <c r="G14" s="435"/>
      <c r="H14" s="435"/>
      <c r="I14" s="435"/>
      <c r="J14" s="435"/>
      <c r="K14" s="435"/>
    </row>
    <row r="15" spans="1:11">
      <c r="A15" s="439"/>
      <c r="B15" s="440"/>
      <c r="C15" s="440"/>
      <c r="D15" s="435"/>
      <c r="E15" s="435"/>
      <c r="F15" s="435"/>
      <c r="G15" s="435"/>
      <c r="H15" s="435"/>
      <c r="I15" s="435"/>
      <c r="J15" s="435"/>
      <c r="K15" s="435"/>
    </row>
    <row r="16" spans="1:11">
      <c r="A16" s="442" t="s">
        <v>196</v>
      </c>
      <c r="B16" s="443"/>
      <c r="C16" s="444"/>
      <c r="D16" s="445"/>
      <c r="E16" s="445"/>
      <c r="F16" s="445"/>
      <c r="G16" s="446"/>
      <c r="H16" s="446"/>
      <c r="I16" s="446"/>
      <c r="J16" s="445"/>
      <c r="K16" s="447"/>
    </row>
    <row r="17" spans="1:11">
      <c r="A17" s="448" t="s">
        <v>197</v>
      </c>
      <c r="B17" s="449"/>
      <c r="C17" s="450" t="s">
        <v>198</v>
      </c>
      <c r="D17" s="451"/>
      <c r="E17" s="451"/>
      <c r="F17" s="451"/>
      <c r="G17" s="452"/>
      <c r="H17" s="452"/>
      <c r="I17" s="452"/>
      <c r="J17" s="451"/>
      <c r="K17" s="453"/>
    </row>
    <row r="18" spans="1:11">
      <c r="A18" s="439"/>
      <c r="B18" s="440"/>
      <c r="C18" s="440"/>
      <c r="D18" s="435"/>
      <c r="E18" s="435"/>
      <c r="F18" s="435"/>
      <c r="G18" s="435"/>
      <c r="H18" s="435"/>
      <c r="I18" s="435"/>
      <c r="J18" s="435"/>
      <c r="K18" s="435"/>
    </row>
    <row r="19" spans="1:11">
      <c r="A19" s="454" t="s">
        <v>199</v>
      </c>
      <c r="B19" s="455"/>
      <c r="C19" s="455"/>
      <c r="D19" s="455"/>
      <c r="E19" s="456"/>
      <c r="F19" s="455" t="s">
        <v>95</v>
      </c>
      <c r="G19" s="457"/>
      <c r="H19" s="435" t="s">
        <v>200</v>
      </c>
      <c r="I19" s="435"/>
      <c r="J19" s="458">
        <f>(E19+E20)/2</f>
        <v>0</v>
      </c>
      <c r="K19" s="435" t="s">
        <v>95</v>
      </c>
    </row>
    <row r="20" spans="1:11">
      <c r="A20" s="459" t="s">
        <v>201</v>
      </c>
      <c r="B20" s="459"/>
      <c r="C20" s="459"/>
      <c r="D20" s="459"/>
      <c r="E20" s="456"/>
      <c r="F20" s="459" t="s">
        <v>95</v>
      </c>
      <c r="G20" s="457"/>
      <c r="H20" s="460"/>
      <c r="I20" s="461"/>
      <c r="J20" s="462"/>
      <c r="K20" s="459"/>
    </row>
    <row r="21" spans="1:11">
      <c r="A21" s="457"/>
      <c r="B21" s="459"/>
      <c r="C21" s="459"/>
      <c r="D21" s="459"/>
      <c r="E21" s="459"/>
      <c r="F21" s="459"/>
      <c r="G21" s="457"/>
      <c r="H21" s="459"/>
      <c r="I21" s="459"/>
      <c r="J21" s="459"/>
      <c r="K21" s="459"/>
    </row>
    <row r="22" spans="1:11">
      <c r="A22" s="457" t="s">
        <v>202</v>
      </c>
      <c r="B22" s="459"/>
      <c r="C22" s="459"/>
      <c r="D22" s="459"/>
      <c r="E22" s="459"/>
      <c r="F22" s="459"/>
      <c r="G22" s="457"/>
      <c r="H22" s="459"/>
      <c r="I22" s="459"/>
      <c r="J22" s="459"/>
      <c r="K22" s="459"/>
    </row>
    <row r="23" spans="1:11">
      <c r="A23" s="457"/>
      <c r="B23" s="459"/>
      <c r="C23" s="459"/>
      <c r="D23" s="459"/>
      <c r="E23" s="459"/>
      <c r="F23" s="459"/>
      <c r="G23" s="457"/>
      <c r="H23" s="459"/>
      <c r="I23" s="459"/>
      <c r="J23" s="459"/>
      <c r="K23" s="459"/>
    </row>
    <row r="24" spans="1:11">
      <c r="A24" s="441"/>
      <c r="B24" s="435"/>
      <c r="C24" s="441"/>
      <c r="D24" s="441"/>
      <c r="E24" s="463" t="s">
        <v>203</v>
      </c>
      <c r="F24" s="441">
        <f>J19</f>
        <v>0</v>
      </c>
      <c r="G24" s="441" t="s">
        <v>204</v>
      </c>
      <c r="H24" s="441" t="s">
        <v>205</v>
      </c>
      <c r="I24" s="441"/>
      <c r="J24" s="441"/>
      <c r="K24" s="441"/>
    </row>
    <row r="25" spans="1:11">
      <c r="A25" s="441"/>
      <c r="B25" s="459"/>
      <c r="C25" s="441"/>
      <c r="D25" s="441"/>
      <c r="E25" s="441"/>
      <c r="F25" s="441" t="s">
        <v>117</v>
      </c>
      <c r="G25" s="441"/>
      <c r="H25" s="441"/>
      <c r="I25" s="441"/>
      <c r="J25" s="441"/>
      <c r="K25" s="441"/>
    </row>
    <row r="26" spans="1:11">
      <c r="A26" s="441"/>
      <c r="B26" s="464"/>
      <c r="C26" s="465"/>
      <c r="D26" s="465"/>
      <c r="E26" s="466" t="s">
        <v>206</v>
      </c>
      <c r="F26" s="467" t="s">
        <v>117</v>
      </c>
      <c r="G26" s="441" t="s">
        <v>207</v>
      </c>
      <c r="H26" s="441" t="s">
        <v>208</v>
      </c>
      <c r="I26" s="441"/>
      <c r="J26" s="441"/>
      <c r="K26" s="441"/>
    </row>
    <row r="27" spans="1:11">
      <c r="A27" s="441"/>
      <c r="B27" s="435"/>
      <c r="C27" s="441"/>
      <c r="D27" s="441"/>
      <c r="E27" s="441"/>
      <c r="F27" s="441"/>
      <c r="G27" s="441"/>
      <c r="H27" s="441"/>
      <c r="I27" s="441"/>
      <c r="J27" s="441"/>
      <c r="K27" s="441"/>
    </row>
    <row r="28" spans="1:11">
      <c r="A28" s="441"/>
      <c r="B28" s="459"/>
      <c r="C28" s="441"/>
      <c r="D28" s="441"/>
      <c r="E28" s="463" t="s">
        <v>209</v>
      </c>
      <c r="F28" s="468"/>
      <c r="G28" s="441" t="s">
        <v>210</v>
      </c>
      <c r="H28" s="792" t="s">
        <v>211</v>
      </c>
      <c r="I28" s="792"/>
      <c r="J28" s="792"/>
      <c r="K28" s="441"/>
    </row>
    <row r="29" spans="1:11">
      <c r="A29" s="441"/>
      <c r="B29" s="441"/>
      <c r="C29" s="441"/>
      <c r="D29" s="441"/>
      <c r="E29" s="441" t="s">
        <v>117</v>
      </c>
      <c r="F29" s="441"/>
      <c r="G29" s="441"/>
      <c r="H29" s="792"/>
      <c r="I29" s="792"/>
      <c r="J29" s="792"/>
      <c r="K29" s="441"/>
    </row>
    <row r="30" spans="1:11">
      <c r="A30" s="441"/>
      <c r="B30" s="441"/>
      <c r="C30" s="441"/>
      <c r="D30" s="441"/>
      <c r="E30" s="441"/>
      <c r="F30" s="441"/>
      <c r="G30" s="441"/>
      <c r="H30" s="441"/>
      <c r="I30" s="441"/>
      <c r="J30" s="441"/>
      <c r="K30" s="441"/>
    </row>
    <row r="31" spans="1:11">
      <c r="A31" s="441" t="s">
        <v>212</v>
      </c>
      <c r="B31" s="441"/>
      <c r="C31" s="441"/>
      <c r="D31" s="441"/>
      <c r="E31" s="441"/>
      <c r="F31" s="441"/>
      <c r="G31" s="441"/>
      <c r="H31" s="441"/>
      <c r="I31" s="441"/>
      <c r="J31" s="441"/>
      <c r="K31" s="441"/>
    </row>
    <row r="32" spans="1:11">
      <c r="A32" s="441"/>
      <c r="B32" s="441"/>
      <c r="C32" s="441"/>
      <c r="D32" s="441"/>
      <c r="E32" s="441"/>
      <c r="F32" s="441"/>
      <c r="G32" s="441"/>
      <c r="H32" s="441"/>
      <c r="I32" s="441"/>
      <c r="J32" s="441"/>
      <c r="K32" s="441"/>
    </row>
    <row r="33" spans="1:11">
      <c r="A33" s="441"/>
      <c r="B33" s="441"/>
      <c r="C33" s="441"/>
      <c r="D33" s="441"/>
      <c r="E33" s="463" t="s">
        <v>213</v>
      </c>
      <c r="F33" s="469">
        <v>1</v>
      </c>
      <c r="G33" s="441" t="s">
        <v>214</v>
      </c>
      <c r="H33" s="441"/>
      <c r="I33" s="441"/>
      <c r="J33" s="441"/>
      <c r="K33" s="441"/>
    </row>
    <row r="34" spans="1:11">
      <c r="A34" s="441"/>
      <c r="B34" s="441"/>
      <c r="C34" s="441"/>
      <c r="D34" s="441"/>
      <c r="E34" s="441"/>
      <c r="F34" s="441"/>
      <c r="G34" s="441"/>
      <c r="H34" s="441"/>
      <c r="I34" s="441"/>
      <c r="J34" s="441"/>
      <c r="K34" s="441"/>
    </row>
    <row r="35" spans="1:11">
      <c r="A35" s="441"/>
      <c r="B35" s="441"/>
      <c r="C35" s="441"/>
      <c r="D35" s="441"/>
      <c r="E35" s="441" t="s">
        <v>215</v>
      </c>
      <c r="F35" s="441"/>
      <c r="G35" s="441"/>
      <c r="H35" s="441"/>
      <c r="I35" s="441"/>
      <c r="J35" s="441"/>
      <c r="K35" s="441"/>
    </row>
    <row r="36" spans="1:11">
      <c r="A36" s="441"/>
      <c r="B36" s="441"/>
      <c r="C36" s="441"/>
      <c r="D36" s="441"/>
      <c r="E36" s="441"/>
      <c r="F36" s="441"/>
      <c r="G36" s="441"/>
      <c r="H36" s="441"/>
      <c r="I36" s="441"/>
      <c r="J36" s="441"/>
      <c r="K36" s="441"/>
    </row>
    <row r="37" spans="1:11">
      <c r="A37" s="441"/>
      <c r="B37" s="435"/>
      <c r="C37" s="441"/>
      <c r="D37" s="441"/>
      <c r="E37" s="470" t="s">
        <v>216</v>
      </c>
      <c r="F37" s="471" t="e">
        <f>1*F24*F26+F28*F33</f>
        <v>#VALUE!</v>
      </c>
      <c r="G37" s="441"/>
      <c r="H37" s="441"/>
      <c r="I37" s="441"/>
      <c r="J37" s="441"/>
      <c r="K37" s="441"/>
    </row>
    <row r="38" spans="1:11">
      <c r="A38" s="441"/>
      <c r="B38" s="441"/>
      <c r="C38" s="441"/>
      <c r="D38" s="441"/>
      <c r="E38" s="441"/>
      <c r="F38" s="441"/>
      <c r="G38" s="441"/>
      <c r="H38" s="441"/>
      <c r="I38" s="441"/>
      <c r="J38" s="441"/>
      <c r="K38" s="441"/>
    </row>
    <row r="39" spans="1:11">
      <c r="A39" s="441" t="s">
        <v>217</v>
      </c>
      <c r="B39" s="441"/>
      <c r="C39" s="441"/>
      <c r="D39" s="441"/>
      <c r="E39" s="441"/>
      <c r="F39" s="441"/>
      <c r="G39" s="441"/>
      <c r="H39" s="441"/>
      <c r="I39" s="441"/>
      <c r="J39" s="441"/>
      <c r="K39" s="441"/>
    </row>
    <row r="40" spans="1:11">
      <c r="A40" s="441"/>
      <c r="B40" s="441"/>
      <c r="C40" s="441"/>
      <c r="D40" s="441"/>
      <c r="E40" s="441"/>
      <c r="F40" s="441"/>
      <c r="G40" s="441"/>
      <c r="H40" s="441"/>
      <c r="I40" s="441"/>
      <c r="J40" s="441"/>
      <c r="K40" s="441"/>
    </row>
    <row r="41" spans="1:11">
      <c r="A41" s="441"/>
      <c r="B41" s="441"/>
      <c r="C41" s="441"/>
      <c r="D41" s="441" t="s">
        <v>218</v>
      </c>
      <c r="E41" s="441" t="s">
        <v>219</v>
      </c>
      <c r="F41" s="441"/>
      <c r="G41" s="441"/>
      <c r="H41" s="441"/>
      <c r="I41" s="441"/>
      <c r="J41" s="441"/>
      <c r="K41" s="441"/>
    </row>
    <row r="42" spans="1:11">
      <c r="A42" s="441"/>
      <c r="B42" s="441"/>
      <c r="C42" s="441"/>
      <c r="D42" s="441"/>
      <c r="E42" s="441"/>
      <c r="F42" s="441"/>
      <c r="G42" s="441"/>
      <c r="H42" s="441"/>
      <c r="I42" s="441"/>
      <c r="J42" s="441"/>
      <c r="K42" s="441"/>
    </row>
    <row r="43" spans="1:11">
      <c r="A43" s="441"/>
      <c r="B43" s="441"/>
      <c r="C43" s="441"/>
      <c r="D43" s="441"/>
      <c r="E43" s="441" t="s">
        <v>220</v>
      </c>
      <c r="F43" s="441"/>
      <c r="G43" s="441"/>
      <c r="H43" s="441"/>
      <c r="I43" s="441"/>
      <c r="J43" s="441"/>
      <c r="K43" s="441"/>
    </row>
    <row r="44" spans="1:11">
      <c r="A44" s="441"/>
      <c r="B44" s="441"/>
      <c r="C44" s="441"/>
      <c r="D44" s="441"/>
      <c r="E44" s="441"/>
      <c r="F44" s="441"/>
      <c r="G44" s="441"/>
      <c r="H44" s="441"/>
      <c r="I44" s="441"/>
      <c r="J44" s="441"/>
      <c r="K44" s="441"/>
    </row>
    <row r="45" spans="1:11">
      <c r="A45" s="441"/>
      <c r="B45" s="441"/>
      <c r="C45" s="441"/>
      <c r="D45" s="441"/>
      <c r="E45" s="463" t="s">
        <v>221</v>
      </c>
      <c r="F45" s="472" t="e">
        <f>(F24*F26+F28)/F26</f>
        <v>#VALUE!</v>
      </c>
      <c r="G45" s="441" t="s">
        <v>204</v>
      </c>
      <c r="H45" s="441"/>
      <c r="I45" s="441"/>
      <c r="J45" s="441"/>
      <c r="K45" s="441"/>
    </row>
    <row r="46" spans="1:11">
      <c r="A46" s="441"/>
      <c r="B46" s="441"/>
      <c r="C46" s="441"/>
      <c r="D46" s="441"/>
      <c r="E46" s="441"/>
      <c r="F46" s="441"/>
      <c r="G46" s="441"/>
      <c r="H46" s="441"/>
      <c r="I46" s="441"/>
      <c r="J46" s="441"/>
      <c r="K46" s="441"/>
    </row>
    <row r="47" spans="1:11">
      <c r="A47" s="441"/>
      <c r="B47" s="441"/>
      <c r="C47" s="441"/>
      <c r="D47" s="473"/>
      <c r="E47" s="474" t="s">
        <v>222</v>
      </c>
      <c r="F47" s="475" t="e">
        <f>F45</f>
        <v>#VALUE!</v>
      </c>
      <c r="G47" s="476" t="s">
        <v>95</v>
      </c>
      <c r="H47" s="441"/>
      <c r="I47" s="441"/>
      <c r="J47" s="441"/>
      <c r="K47" s="441"/>
    </row>
    <row r="48" spans="1:11">
      <c r="A48" s="434"/>
      <c r="B48" s="434"/>
      <c r="C48" s="434"/>
      <c r="D48" s="434"/>
      <c r="E48" s="434"/>
      <c r="F48" s="434"/>
      <c r="G48" s="434"/>
      <c r="H48" s="434"/>
      <c r="I48" s="434"/>
      <c r="J48" s="434"/>
      <c r="K48" s="434"/>
    </row>
    <row r="49" spans="1:11" ht="34.5" customHeight="1">
      <c r="A49" s="434"/>
      <c r="B49" s="434"/>
      <c r="C49" s="434"/>
      <c r="D49" s="434"/>
      <c r="E49" s="434"/>
      <c r="F49" s="434"/>
      <c r="G49" s="434"/>
      <c r="H49" s="434"/>
      <c r="I49" s="434"/>
      <c r="J49" s="434"/>
      <c r="K49" s="434"/>
    </row>
    <row r="50" spans="1:11">
      <c r="A50" s="434"/>
      <c r="B50" s="434"/>
      <c r="C50" s="434"/>
      <c r="D50" s="434"/>
      <c r="E50" s="434"/>
      <c r="F50" s="434"/>
      <c r="G50" s="434"/>
      <c r="H50" s="434"/>
      <c r="I50" s="434"/>
      <c r="J50" s="434"/>
      <c r="K50" s="434"/>
    </row>
    <row r="51" spans="1:11">
      <c r="A51" s="434"/>
      <c r="B51" s="434"/>
      <c r="C51" s="434"/>
      <c r="D51" s="434"/>
      <c r="E51" s="434"/>
      <c r="F51" s="434"/>
      <c r="G51" s="434"/>
      <c r="H51" s="477" t="s">
        <v>223</v>
      </c>
      <c r="I51" s="478"/>
      <c r="J51" s="478"/>
      <c r="K51" s="478"/>
    </row>
    <row r="52" spans="1:11">
      <c r="A52" s="434"/>
      <c r="B52" s="434"/>
      <c r="C52" s="434"/>
      <c r="D52" s="434"/>
      <c r="E52" s="434"/>
      <c r="F52" s="434"/>
      <c r="G52" s="434"/>
      <c r="H52" s="479" t="str">
        <f t="shared" ref="H52:I54" si="0">E3</f>
        <v>Engº:</v>
      </c>
      <c r="I52" s="480" t="str">
        <f t="shared" si="0"/>
        <v>Elton Maeda</v>
      </c>
      <c r="J52" s="434"/>
      <c r="K52" s="434"/>
    </row>
    <row r="53" spans="1:11">
      <c r="A53" s="434"/>
      <c r="B53" s="434"/>
      <c r="C53" s="434"/>
      <c r="D53" s="434"/>
      <c r="E53" s="434"/>
      <c r="F53" s="434"/>
      <c r="G53" s="434"/>
      <c r="H53" s="481" t="str">
        <f t="shared" si="0"/>
        <v>CREA:</v>
      </c>
      <c r="I53" s="434" t="str">
        <f t="shared" si="0"/>
        <v>A72570-6</v>
      </c>
      <c r="J53" s="434"/>
      <c r="K53" s="434"/>
    </row>
    <row r="54" spans="1:11">
      <c r="A54" s="434"/>
      <c r="B54" s="434"/>
      <c r="C54" s="434"/>
      <c r="D54" s="434"/>
      <c r="E54" s="434"/>
      <c r="F54" s="434"/>
      <c r="G54" s="434"/>
      <c r="H54" s="481" t="str">
        <f t="shared" si="0"/>
        <v>A.R.T.:</v>
      </c>
      <c r="I54" s="482">
        <f>F5</f>
        <v>0</v>
      </c>
      <c r="J54" s="434"/>
      <c r="K54" s="434"/>
    </row>
  </sheetData>
  <mergeCells count="6">
    <mergeCell ref="H28:J29"/>
    <mergeCell ref="A1:K1"/>
    <mergeCell ref="A2:K2"/>
    <mergeCell ref="H3:H5"/>
    <mergeCell ref="K3:K5"/>
    <mergeCell ref="A7:K7"/>
  </mergeCells>
  <pageMargins left="0.511811024" right="0.511811024" top="0.78740157499999996" bottom="0.78740157499999996" header="0.31496062000000002" footer="0.31496062000000002"/>
  <pageSetup paperSize="9" scale="61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90" zoomScaleSheetLayoutView="90" workbookViewId="0">
      <selection activeCell="B20" sqref="B20"/>
    </sheetView>
  </sheetViews>
  <sheetFormatPr defaultRowHeight="15"/>
  <cols>
    <col min="2" max="2" width="13.140625" customWidth="1"/>
    <col min="4" max="4" width="22.85546875" customWidth="1"/>
    <col min="6" max="6" width="11.42578125" bestFit="1" customWidth="1"/>
    <col min="11" max="11" width="16.42578125" customWidth="1"/>
  </cols>
  <sheetData>
    <row r="1" spans="1:11" ht="15.75" thickTop="1">
      <c r="A1" s="793" t="str">
        <f>INFO!B6</f>
        <v>Prefeitura Municipal de Espirito Santo do Pinhal</v>
      </c>
      <c r="B1" s="794"/>
      <c r="C1" s="794"/>
      <c r="D1" s="794"/>
      <c r="E1" s="794"/>
      <c r="F1" s="794"/>
      <c r="G1" s="794"/>
      <c r="H1" s="794"/>
      <c r="I1" s="794"/>
      <c r="J1" s="794"/>
      <c r="K1" s="795"/>
    </row>
    <row r="2" spans="1:11" ht="15.75" thickBot="1">
      <c r="A2" s="796" t="s">
        <v>227</v>
      </c>
      <c r="B2" s="797"/>
      <c r="C2" s="797"/>
      <c r="D2" s="797"/>
      <c r="E2" s="797"/>
      <c r="F2" s="797"/>
      <c r="G2" s="797"/>
      <c r="H2" s="797"/>
      <c r="I2" s="797"/>
      <c r="J2" s="797"/>
      <c r="K2" s="798"/>
    </row>
    <row r="3" spans="1:11" ht="15.75" thickTop="1">
      <c r="A3" s="414" t="s">
        <v>230</v>
      </c>
      <c r="B3" s="415" t="str">
        <f>INFO!B11</f>
        <v>Revitalização da Pista de Skate</v>
      </c>
      <c r="C3" s="415"/>
      <c r="D3" s="415"/>
      <c r="E3" s="416" t="s">
        <v>190</v>
      </c>
      <c r="F3" s="417" t="str">
        <f>INFO!B28</f>
        <v>Elton Maeda</v>
      </c>
      <c r="G3" s="418"/>
      <c r="H3" s="487"/>
      <c r="I3" s="419"/>
      <c r="J3" s="419"/>
      <c r="K3" s="789" t="str">
        <f>INFO!B25</f>
        <v>REVISÃO 00</v>
      </c>
    </row>
    <row r="4" spans="1:11" ht="15.75">
      <c r="A4" s="420" t="s">
        <v>226</v>
      </c>
      <c r="B4" s="421" t="str">
        <f>INFO!B7</f>
        <v>Espririto Santo do Pinhal/SP</v>
      </c>
      <c r="C4" s="421"/>
      <c r="D4" s="421"/>
      <c r="E4" s="420" t="s">
        <v>23</v>
      </c>
      <c r="F4" s="422" t="str">
        <f>INFO!B29</f>
        <v>A72570-6</v>
      </c>
      <c r="G4" s="423"/>
      <c r="H4" s="488"/>
      <c r="I4" s="424"/>
      <c r="J4" s="424"/>
      <c r="K4" s="790"/>
    </row>
    <row r="5" spans="1:11" ht="16.5" thickBot="1">
      <c r="A5" s="425" t="s">
        <v>224</v>
      </c>
      <c r="B5" s="426">
        <f>INFO!B9</f>
        <v>0</v>
      </c>
      <c r="C5" s="426"/>
      <c r="D5" s="426"/>
      <c r="E5" s="425" t="s">
        <v>135</v>
      </c>
      <c r="F5" s="427">
        <f>INFO!B30</f>
        <v>0</v>
      </c>
      <c r="G5" s="428"/>
      <c r="H5" s="489"/>
      <c r="I5" s="429"/>
      <c r="J5" s="429"/>
      <c r="K5" s="791"/>
    </row>
    <row r="6" spans="1:11" ht="15.75" thickTop="1"/>
    <row r="7" spans="1:11">
      <c r="A7" s="486" t="s">
        <v>228</v>
      </c>
      <c r="C7">
        <f>'Bota-fora'!E19</f>
        <v>0</v>
      </c>
    </row>
    <row r="30" spans="1:3">
      <c r="A30" s="486" t="s">
        <v>229</v>
      </c>
      <c r="C30">
        <f>'Bota-fora'!E20</f>
        <v>0</v>
      </c>
    </row>
  </sheetData>
  <mergeCells count="3">
    <mergeCell ref="A1:K1"/>
    <mergeCell ref="A2:K2"/>
    <mergeCell ref="K3:K5"/>
  </mergeCells>
  <pageMargins left="0.511811024" right="0.511811024" top="0.78740157499999996" bottom="0.78740157499999996" header="0.31496062000000002" footer="0.31496062000000002"/>
  <pageSetup paperSize="9" scale="72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22</vt:i4>
      </vt:variant>
    </vt:vector>
  </HeadingPairs>
  <TitlesOfParts>
    <vt:vector size="35" baseType="lpstr">
      <vt:lpstr>INFO</vt:lpstr>
      <vt:lpstr>BDI 1</vt:lpstr>
      <vt:lpstr>ORÇ</vt:lpstr>
      <vt:lpstr>MEM CALCULO</vt:lpstr>
      <vt:lpstr>CRONO FIS-FINANC</vt:lpstr>
      <vt:lpstr>CRONO DESEMBOLSO</vt:lpstr>
      <vt:lpstr>Usina CBUQ</vt:lpstr>
      <vt:lpstr>Bota-fora</vt:lpstr>
      <vt:lpstr>Mapa BF</vt:lpstr>
      <vt:lpstr>COTAÇÃO</vt:lpstr>
      <vt:lpstr>COMPOSIÇÕES</vt:lpstr>
      <vt:lpstr>QCI</vt:lpstr>
      <vt:lpstr>MEM CALCULO ORÇAFASCIO</vt:lpstr>
      <vt:lpstr>'BDI 1'!Area_de_impressao</vt:lpstr>
      <vt:lpstr>'Bota-fora'!Area_de_impressao</vt:lpstr>
      <vt:lpstr>COMPOSIÇÕES!Area_de_impressao</vt:lpstr>
      <vt:lpstr>COTAÇÃO!Area_de_impressao</vt:lpstr>
      <vt:lpstr>'CRONO FIS-FINANC'!Area_de_impressao</vt:lpstr>
      <vt:lpstr>INFO!Area_de_impressao</vt:lpstr>
      <vt:lpstr>'Mapa BF'!Area_de_impressao</vt:lpstr>
      <vt:lpstr>'MEM CALCULO'!Area_de_impressao</vt:lpstr>
      <vt:lpstr>ORÇ!Area_de_impressao</vt:lpstr>
      <vt:lpstr>QCI!Area_de_impressao</vt:lpstr>
      <vt:lpstr>'Usina CBUQ'!Area_de_impressao</vt:lpstr>
      <vt:lpstr>execução</vt:lpstr>
      <vt:lpstr>previdenciário</vt:lpstr>
      <vt:lpstr>'BDI 1'!Print_Area</vt:lpstr>
      <vt:lpstr>COMPOSIÇÕES!Print_Area</vt:lpstr>
      <vt:lpstr>COTAÇÃO!Print_Area</vt:lpstr>
      <vt:lpstr>'CRONO DESEMBOLSO'!Print_Area</vt:lpstr>
      <vt:lpstr>INFO!Print_Area</vt:lpstr>
      <vt:lpstr>ORÇ!Print_Area</vt:lpstr>
      <vt:lpstr>ORÇ!Print_Titles</vt:lpstr>
      <vt:lpstr>tipoobra</vt:lpstr>
      <vt:lpstr>ORÇ!Titulos_de_impressao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Engenharia1</dc:creator>
  <cp:lastModifiedBy>lenovo</cp:lastModifiedBy>
  <cp:lastPrinted>2020-06-29T19:45:28Z</cp:lastPrinted>
  <dcterms:created xsi:type="dcterms:W3CDTF">2018-05-02T13:55:27Z</dcterms:created>
  <dcterms:modified xsi:type="dcterms:W3CDTF">2020-06-29T19:45:33Z</dcterms:modified>
</cp:coreProperties>
</file>